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USTYNA\FIRMOWE\"/>
    </mc:Choice>
  </mc:AlternateContent>
  <bookViews>
    <workbookView xWindow="0" yWindow="0" windowWidth="21943" windowHeight="8066" xr2:uid="{00000000-000D-0000-FFFF-FFFF00000000}"/>
  </bookViews>
  <sheets>
    <sheet name="Aktualny" sheetId="1" r:id="rId1"/>
    <sheet name="Od Ewy" sheetId="2" r:id="rId2"/>
  </sheets>
  <definedNames>
    <definedName name="_xlnm._FilterDatabase" localSheetId="0" hidden="1">Aktualny!$A$1:$L$451</definedName>
  </definedNames>
  <calcPr calcId="171027"/>
</workbook>
</file>

<file path=xl/calcChain.xml><?xml version="1.0" encoding="utf-8"?>
<calcChain xmlns="http://schemas.openxmlformats.org/spreadsheetml/2006/main">
  <c r="J368" i="2" l="1"/>
  <c r="J367" i="2"/>
  <c r="J366" i="2"/>
  <c r="J365" i="2"/>
  <c r="J364" i="2"/>
  <c r="J362" i="2"/>
  <c r="J361" i="2"/>
  <c r="J359" i="2"/>
  <c r="J358" i="2"/>
  <c r="J356" i="2"/>
  <c r="J355" i="2"/>
  <c r="J354" i="2"/>
  <c r="J353" i="2"/>
  <c r="J352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7" i="2"/>
  <c r="J336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1" i="2"/>
  <c r="J319" i="2"/>
  <c r="J318" i="2"/>
  <c r="J317" i="2"/>
  <c r="J316" i="2"/>
  <c r="J313" i="2"/>
  <c r="J312" i="2"/>
  <c r="J305" i="2"/>
  <c r="J304" i="2"/>
  <c r="J299" i="2"/>
  <c r="J298" i="2"/>
  <c r="J297" i="2"/>
  <c r="J296" i="2"/>
  <c r="J294" i="2"/>
  <c r="J293" i="2"/>
  <c r="J292" i="2"/>
  <c r="J291" i="2"/>
  <c r="J290" i="2"/>
  <c r="J285" i="2"/>
  <c r="J284" i="2"/>
  <c r="J283" i="2"/>
  <c r="J282" i="2"/>
  <c r="J281" i="2"/>
  <c r="J280" i="2"/>
  <c r="J278" i="2"/>
  <c r="J277" i="2"/>
  <c r="J276" i="2"/>
  <c r="J275" i="2"/>
  <c r="J274" i="2"/>
  <c r="J273" i="2"/>
  <c r="J272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6" i="2"/>
  <c r="J255" i="2"/>
  <c r="J254" i="2"/>
  <c r="J253" i="2"/>
  <c r="J252" i="2"/>
  <c r="J251" i="2"/>
  <c r="J248" i="2"/>
  <c r="J247" i="2"/>
  <c r="J246" i="2"/>
  <c r="J235" i="2"/>
  <c r="J234" i="2"/>
  <c r="J233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7" i="2"/>
  <c r="J215" i="2"/>
  <c r="J214" i="2"/>
  <c r="J213" i="2"/>
  <c r="J212" i="2"/>
  <c r="J211" i="2"/>
  <c r="J210" i="2"/>
  <c r="J209" i="2"/>
  <c r="J207" i="2"/>
  <c r="J206" i="2"/>
  <c r="J204" i="2"/>
  <c r="J203" i="2"/>
  <c r="J201" i="2"/>
  <c r="J200" i="2"/>
  <c r="J197" i="2"/>
  <c r="J195" i="2"/>
  <c r="J193" i="2"/>
  <c r="J189" i="2"/>
  <c r="J188" i="2"/>
  <c r="J187" i="2"/>
  <c r="J186" i="2"/>
  <c r="J184" i="2"/>
  <c r="J183" i="2"/>
  <c r="J182" i="2"/>
  <c r="J181" i="2"/>
  <c r="J180" i="2"/>
  <c r="J179" i="2"/>
  <c r="J178" i="2"/>
  <c r="J177" i="2"/>
  <c r="J174" i="2"/>
  <c r="J172" i="2"/>
  <c r="J171" i="2"/>
  <c r="J170" i="2"/>
  <c r="J169" i="2"/>
  <c r="J168" i="2"/>
  <c r="J166" i="2"/>
  <c r="J165" i="2"/>
  <c r="J164" i="2"/>
  <c r="J163" i="2"/>
  <c r="J162" i="2"/>
  <c r="J161" i="2"/>
  <c r="J159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2" i="2"/>
  <c r="J141" i="2"/>
  <c r="J140" i="2"/>
  <c r="J139" i="2"/>
  <c r="J138" i="2"/>
  <c r="J136" i="2"/>
  <c r="J134" i="2"/>
  <c r="J132" i="2"/>
  <c r="J129" i="2"/>
  <c r="J128" i="2"/>
  <c r="J127" i="2"/>
  <c r="J126" i="2"/>
  <c r="J125" i="2"/>
  <c r="J123" i="2"/>
  <c r="J122" i="2"/>
  <c r="J121" i="2"/>
  <c r="J119" i="2"/>
  <c r="J118" i="2"/>
  <c r="J117" i="2"/>
  <c r="J116" i="2"/>
  <c r="J115" i="2"/>
  <c r="J113" i="2"/>
  <c r="J111" i="2"/>
  <c r="J110" i="2"/>
  <c r="J109" i="2"/>
  <c r="J108" i="2"/>
  <c r="J101" i="2"/>
  <c r="J97" i="2"/>
  <c r="J95" i="2"/>
  <c r="J94" i="2"/>
  <c r="J92" i="2"/>
  <c r="J91" i="2"/>
  <c r="J88" i="2"/>
  <c r="I88" i="2"/>
  <c r="J86" i="2"/>
  <c r="J85" i="2"/>
  <c r="J84" i="2"/>
  <c r="J82" i="2"/>
  <c r="J76" i="2"/>
  <c r="J75" i="2"/>
  <c r="J72" i="2"/>
  <c r="J70" i="2"/>
  <c r="J69" i="2"/>
  <c r="J67" i="2"/>
  <c r="J66" i="2"/>
  <c r="J64" i="2"/>
  <c r="J63" i="2"/>
  <c r="J62" i="2"/>
  <c r="J61" i="2"/>
  <c r="J60" i="2"/>
  <c r="J59" i="2"/>
  <c r="J58" i="2"/>
  <c r="J56" i="2"/>
  <c r="J55" i="2"/>
  <c r="J54" i="2"/>
  <c r="J52" i="2"/>
  <c r="J49" i="2"/>
  <c r="J48" i="2"/>
  <c r="J47" i="2"/>
  <c r="J37" i="2"/>
  <c r="J36" i="2"/>
  <c r="J33" i="2"/>
  <c r="J32" i="2"/>
  <c r="J31" i="2"/>
  <c r="J29" i="2"/>
  <c r="J27" i="2"/>
  <c r="J25" i="2"/>
  <c r="J24" i="2"/>
  <c r="J23" i="2"/>
  <c r="J21" i="2"/>
  <c r="J18" i="2"/>
  <c r="J17" i="2"/>
  <c r="J16" i="2"/>
  <c r="J15" i="2"/>
  <c r="J12" i="2"/>
  <c r="J10" i="2"/>
  <c r="J9" i="2"/>
  <c r="J7" i="2"/>
  <c r="J5" i="2"/>
  <c r="J4" i="2"/>
</calcChain>
</file>

<file path=xl/sharedStrings.xml><?xml version="1.0" encoding="utf-8"?>
<sst xmlns="http://schemas.openxmlformats.org/spreadsheetml/2006/main" count="6133" uniqueCount="2869">
  <si>
    <t>LP</t>
  </si>
  <si>
    <t>PRZENIESIONE</t>
  </si>
  <si>
    <t>Nazwa firmy</t>
  </si>
  <si>
    <t>Województwo</t>
  </si>
  <si>
    <t>Kod pocztowy</t>
  </si>
  <si>
    <t>Miejscowość</t>
  </si>
  <si>
    <t>Adres</t>
  </si>
  <si>
    <t>Adres opis</t>
  </si>
  <si>
    <t>Podstawowy numer telefonu</t>
  </si>
  <si>
    <t>Dodatkowe numery telefonu</t>
  </si>
  <si>
    <t>Lp</t>
  </si>
  <si>
    <t>ACS Słuchmed Sp. z o.o.</t>
  </si>
  <si>
    <t>Rodzaj punktu</t>
  </si>
  <si>
    <t>małopolskie</t>
  </si>
  <si>
    <t>34-120</t>
  </si>
  <si>
    <t>Andrychów</t>
  </si>
  <si>
    <t>ul. Krakowska 91</t>
  </si>
  <si>
    <t>33 870 58 76</t>
  </si>
  <si>
    <t>andrychow@sluchmed.pl</t>
  </si>
  <si>
    <t>Nr telefonu</t>
  </si>
  <si>
    <t>Godziny otwarcia</t>
  </si>
  <si>
    <t>e-mail</t>
  </si>
  <si>
    <t>uwagi</t>
  </si>
  <si>
    <t>TAK</t>
  </si>
  <si>
    <t>stały</t>
  </si>
  <si>
    <t xml:space="preserve">34-120 </t>
  </si>
  <si>
    <t>tel. 33 870 58 76</t>
  </si>
  <si>
    <t>czynne: od poniedziałku do piątku w godz. 8.00-16.00</t>
  </si>
  <si>
    <t xml:space="preserve">wyjazdowy Opole Lubelskie - od maraca 2016 </t>
  </si>
  <si>
    <t>wyjazdowy</t>
  </si>
  <si>
    <t>ul. Leśna 1</t>
  </si>
  <si>
    <t>23-235</t>
  </si>
  <si>
    <t>lubelskie</t>
  </si>
  <si>
    <t>Annopol</t>
  </si>
  <si>
    <t>81 827 26 21</t>
  </si>
  <si>
    <t>730 300 620</t>
  </si>
  <si>
    <t>olubelskie@sluchmed.pl</t>
  </si>
  <si>
    <t>tel. 81 827 26 21</t>
  </si>
  <si>
    <t xml:space="preserve">czynne: każdy poniedziałek i czwartekw godz. 9.00-13.00 </t>
  </si>
  <si>
    <t>mazowieckie</t>
  </si>
  <si>
    <t>05-082</t>
  </si>
  <si>
    <t>wyjazdowy URSUS</t>
  </si>
  <si>
    <t>Babice Stare</t>
  </si>
  <si>
    <t>ul. Rynek 21</t>
  </si>
  <si>
    <t>Centrum Medyczne SORNO ul. Rynek 21</t>
  </si>
  <si>
    <t>Centrum Medyczne SORNO</t>
  </si>
  <si>
    <t>22 722 92 76</t>
  </si>
  <si>
    <t>BABICE STARE</t>
  </si>
  <si>
    <t>668 148 053</t>
  </si>
  <si>
    <t>ursus@sluchmed.pl</t>
  </si>
  <si>
    <t>tel. 22 722 92 76 oraz 668 148 053</t>
  </si>
  <si>
    <t>czynne: czwartek 8.00-12.00</t>
  </si>
  <si>
    <t>warmińsko-mazurskie</t>
  </si>
  <si>
    <t>11-200</t>
  </si>
  <si>
    <t>Bartoszyce</t>
  </si>
  <si>
    <t>ul. Wyszyńskiego 11</t>
  </si>
  <si>
    <t>Szpital Powiatowy im. Jana Pawła II, I piętro, gab 116</t>
  </si>
  <si>
    <t>533 350 076</t>
  </si>
  <si>
    <t>89 300 00 31, 789 218 726</t>
  </si>
  <si>
    <t>21-500</t>
  </si>
  <si>
    <t>Biała Podlaska</t>
  </si>
  <si>
    <t>ul. Terebelska 67A</t>
  </si>
  <si>
    <t>83 342 20 33</t>
  </si>
  <si>
    <t>bpodlaska2@sluchmed.pl</t>
  </si>
  <si>
    <t>stały od 10.04.2015</t>
  </si>
  <si>
    <t>ul. Wyszyńskiego 11, Szpital Powiatowy im. Jana Pawła II, I piętro, gab 116</t>
  </si>
  <si>
    <t>BARTOSZYCE</t>
  </si>
  <si>
    <t>tel. 533 350 076, 89 300 00 31</t>
  </si>
  <si>
    <t xml:space="preserve">pon, wt, czw, pt 7.30-15.00 śr 7.30 - 17.00
</t>
  </si>
  <si>
    <t>ul. Marszałka Józefa Piłsudskiego 13</t>
  </si>
  <si>
    <t>lok. 6</t>
  </si>
  <si>
    <t>83 312 17 56</t>
  </si>
  <si>
    <t>ul. Warszawska 14</t>
  </si>
  <si>
    <t>pok. 203</t>
  </si>
  <si>
    <t>83 342 14 41</t>
  </si>
  <si>
    <t>605 413 300</t>
  </si>
  <si>
    <t>ul. Warszawska 14, pok. 203</t>
  </si>
  <si>
    <t xml:space="preserve">21-500 </t>
  </si>
  <si>
    <t>tel. 83 342 14 41</t>
  </si>
  <si>
    <t>czynne: pn.-pt. 8:00-16:00</t>
  </si>
  <si>
    <t>bpodlaska@sluchmed.pl</t>
  </si>
  <si>
    <t>tel. 83 342 20 33</t>
  </si>
  <si>
    <t>ul. Kościuszki 16</t>
  </si>
  <si>
    <t>NZOZ Przychodnia Kolejowa, gab. 2</t>
  </si>
  <si>
    <t>505 564 297</t>
  </si>
  <si>
    <t>Centrum Słuchu i Mowy SŁUCHMED</t>
  </si>
  <si>
    <t>ul.Marszałka Józefa Piłsudskiego 13</t>
  </si>
  <si>
    <t>wyjazdowy Biała Podlaska 2</t>
  </si>
  <si>
    <t>lokal 6</t>
  </si>
  <si>
    <t>NZOZ Przychodnia Kolejowa, ul. Kościuszki 16, gab. 2</t>
  </si>
  <si>
    <t>tel. 83 342 20 33, 505564297</t>
  </si>
  <si>
    <t>czynne: poniedziałek 14.00-16.00; czwartek 10.00-12.00</t>
  </si>
  <si>
    <t>wyjazdowy BP2</t>
  </si>
  <si>
    <t>ul. Ks. Witolda 21F</t>
  </si>
  <si>
    <t>tel. 83 342 81 45, 505 564 297, 605 413 300</t>
  </si>
  <si>
    <t>IV piętro</t>
  </si>
  <si>
    <t>czynne: pn i pt 8.00-11.00; środa 13.00-16.00</t>
  </si>
  <si>
    <t>83 342 86 05</t>
  </si>
  <si>
    <t>podlaskie</t>
  </si>
  <si>
    <t>15-369</t>
  </si>
  <si>
    <t>Białystok</t>
  </si>
  <si>
    <t>ul. Bema 2</t>
  </si>
  <si>
    <t>przychodnia, parter</t>
  </si>
  <si>
    <t>85 744 36 44</t>
  </si>
  <si>
    <t>bialystok2@sluchmed.pl</t>
  </si>
  <si>
    <t>ul. Piłsudskiego 13 lok. 6 (Centrum Słuchu i Mowy Słuchmed w Białej Podlaskiej)</t>
  </si>
  <si>
    <t>tel. 83 312 17 56</t>
  </si>
  <si>
    <t>czynne: pn-pt 9.00-18.00, protetyka 9.00-17.00</t>
  </si>
  <si>
    <t>15-028</t>
  </si>
  <si>
    <t>ul. Słonimska 15/1</t>
  </si>
  <si>
    <t>85 732 17 33</t>
  </si>
  <si>
    <t>bialystok@sluchmed.pl</t>
  </si>
  <si>
    <t>15-660</t>
  </si>
  <si>
    <t>ul. Witosa 36</t>
  </si>
  <si>
    <t>tel. 85 744 36 44</t>
  </si>
  <si>
    <t>lok. 121 I piętro przy laryngologii</t>
  </si>
  <si>
    <t>85 667 09 09</t>
  </si>
  <si>
    <t>czynne: od poniedziałku do piatku w godz. 8.00-16.00</t>
  </si>
  <si>
    <t>bialystok3@sluchmed.pl</t>
  </si>
  <si>
    <t>stały, od 1.10.2014</t>
  </si>
  <si>
    <t>ul. Św. Rocha 3 (wjazd od ul. Stołecznej), gabinet naprzeciw laryngologii nr 1 I piętro</t>
  </si>
  <si>
    <t>15-879</t>
  </si>
  <si>
    <t>tel. 85 307 00 15, 535 85 66 33</t>
  </si>
  <si>
    <t>czynne: pon-czw 8.30-16.30.</t>
  </si>
  <si>
    <t>ul. Św. Rocha 3</t>
  </si>
  <si>
    <t>(wjazd od ul. Stołecznej), gabinet naprzeciw laryngologii nr 1 I piętro</t>
  </si>
  <si>
    <t>85 307 00 15</t>
  </si>
  <si>
    <t>535 856 633</t>
  </si>
  <si>
    <t>tel. 85 732 17 33</t>
  </si>
  <si>
    <t>15-232</t>
  </si>
  <si>
    <t>ul. Mickiewicza 74</t>
  </si>
  <si>
    <t>Podlaskie Centrum Słuchu i Mowy Słuchmed, lok. 7 i 8</t>
  </si>
  <si>
    <t>85 687 10 74</t>
  </si>
  <si>
    <t>ul. Witosa 36 lok. 121 I piętro przy laryngologii</t>
  </si>
  <si>
    <t>tel. 85 667 09 09</t>
  </si>
  <si>
    <t>ul. Mickiewicza 74 (Podlaskie Centrum Słuchu i Mowy Słuchmed) lok. 7 i 8</t>
  </si>
  <si>
    <t>pn-pt 8.00-18.00</t>
  </si>
  <si>
    <t>15-657</t>
  </si>
  <si>
    <t>ul. Popiełuszki 71</t>
  </si>
  <si>
    <t>733 870 017</t>
  </si>
  <si>
    <t>Podlaskie Centrum Słuchu i Mowy SŁUCHMED</t>
  </si>
  <si>
    <t>III piętro</t>
  </si>
  <si>
    <t>dolnośląskie</t>
  </si>
  <si>
    <t>58-260</t>
  </si>
  <si>
    <t>Bielawa</t>
  </si>
  <si>
    <t>ul. Paderewskiego 5</t>
  </si>
  <si>
    <t>74 645 04 00</t>
  </si>
  <si>
    <t>dzierzoniow@sluchmed.pl</t>
  </si>
  <si>
    <t>WYJAZDOWY DZIERŻONIÓW</t>
  </si>
  <si>
    <t>ul.Paderewskiego 5</t>
  </si>
  <si>
    <t>BIELAWA</t>
  </si>
  <si>
    <t>(74)6450400</t>
  </si>
  <si>
    <t>pierwszy wtorek miesiąca 13.00-14.00</t>
  </si>
  <si>
    <t>17-100</t>
  </si>
  <si>
    <t>Bielsk Podlaski</t>
  </si>
  <si>
    <t>ul. Jagiellońska 32</t>
  </si>
  <si>
    <t>Parter, gabinet nr 136</t>
  </si>
  <si>
    <t>535 85 66 33</t>
  </si>
  <si>
    <t>wyjazdowy Białystok 4 od 1.10.2014</t>
  </si>
  <si>
    <t>ul. Jagiellońska 32 parter gabinet nr 136</t>
  </si>
  <si>
    <t>czynne: każdy piątek 8.00-14.00</t>
  </si>
  <si>
    <t>56-420</t>
  </si>
  <si>
    <t>WYJAZDOWY OLEŚNICA</t>
  </si>
  <si>
    <t>ul.1-go Maja 9ab</t>
  </si>
  <si>
    <t>BIERUTÓW</t>
  </si>
  <si>
    <t>(71)7932444</t>
  </si>
  <si>
    <t>raz w miesiącu w środy 12.30-15.30</t>
  </si>
  <si>
    <t>Bierutów</t>
  </si>
  <si>
    <t>ul. 1-go Maja 9ab</t>
  </si>
  <si>
    <t>ul. Kościuszki 18 (CM Luxmed, niski parter, gab.13)</t>
  </si>
  <si>
    <t xml:space="preserve">23-400 </t>
  </si>
  <si>
    <t>Biłgoraj</t>
  </si>
  <si>
    <t>tel. 730 620 052</t>
  </si>
  <si>
    <t>czynne: poniedziałek i środa 8.00-16.00</t>
  </si>
  <si>
    <t>bilgoraj@sluchmed.pl</t>
  </si>
  <si>
    <t>71 793 24 44</t>
  </si>
  <si>
    <t>wyjazdowy Biłgoraj</t>
  </si>
  <si>
    <t>ul. Partyzantów 3a, MEDYCZNY ZESPÓŁ SPECJALISTYCZNY ”DUO-MED” Tadeusz i Danuta Gębala GABINET LARYNGOLOGICZNY</t>
  </si>
  <si>
    <t>23-400</t>
  </si>
  <si>
    <t>czynne: w każdy poniedziałek od 9.00 do 13.00</t>
  </si>
  <si>
    <t>WYJAZDOWY ZGORZELEC</t>
  </si>
  <si>
    <t>ul.Szpitalna 16</t>
  </si>
  <si>
    <t>59-916</t>
  </si>
  <si>
    <t>BOGATYNIA</t>
  </si>
  <si>
    <t>(75)7713302</t>
  </si>
  <si>
    <t>czw. 9.00-13.30</t>
  </si>
  <si>
    <t>olesnica-daszynskiego@sluchmed.pl</t>
  </si>
  <si>
    <t>STAŁY</t>
  </si>
  <si>
    <t>ul. Bolesława Prusa 8/9</t>
  </si>
  <si>
    <t>59-700</t>
  </si>
  <si>
    <t>BOLESŁAWIEC</t>
  </si>
  <si>
    <t>(75) 644 73 20</t>
  </si>
  <si>
    <t>pn-pt 8.00-17.00</t>
  </si>
  <si>
    <t>boleslawiec@sluchmed.pl</t>
  </si>
  <si>
    <t>ul. Kościuszki 18</t>
  </si>
  <si>
    <t>CM Luxmed, niski parter, gab.13</t>
  </si>
  <si>
    <t>730 620 052</t>
  </si>
  <si>
    <t>WYJAZDOWY OŁAWA</t>
  </si>
  <si>
    <t>ul.Strzelińska 22</t>
  </si>
  <si>
    <t>57-160</t>
  </si>
  <si>
    <t>BOREK STRZELIŃSKI</t>
  </si>
  <si>
    <t>(71)7400059</t>
  </si>
  <si>
    <t>raz w miesiącu od 22.03.2016 godz.12.00-16.00</t>
  </si>
  <si>
    <t>Bogatynia</t>
  </si>
  <si>
    <t>ul. Szpitalna 16</t>
  </si>
  <si>
    <t>75 771 33 02</t>
  </si>
  <si>
    <t>zgorzelec@sluchmed.pl</t>
  </si>
  <si>
    <t>WYJAZDOWY WROCŁAW KOMANDORSKA</t>
  </si>
  <si>
    <t>ul.Zwycięstwa 9/2</t>
  </si>
  <si>
    <t>56-120</t>
  </si>
  <si>
    <t>BRZEG DOLNY</t>
  </si>
  <si>
    <t>(71)4884970</t>
  </si>
  <si>
    <t>czw. 9.30-12.00</t>
  </si>
  <si>
    <t>Bolesławiec</t>
  </si>
  <si>
    <t>75 644 73 20</t>
  </si>
  <si>
    <t>WYJAZDOWY SZCZYTNICKA</t>
  </si>
  <si>
    <t>Al..Jerozolimskie 28</t>
  </si>
  <si>
    <t>51-120</t>
  </si>
  <si>
    <t>(71)3226040</t>
  </si>
  <si>
    <t>wt.9.00-12.00</t>
  </si>
  <si>
    <t>Borek Strzeliński</t>
  </si>
  <si>
    <t>ul. Strzelińska 22</t>
  </si>
  <si>
    <t>71 740 00 59</t>
  </si>
  <si>
    <t>olawa@sluchmed.pl</t>
  </si>
  <si>
    <t>wyjazdowy ORLA</t>
  </si>
  <si>
    <t xml:space="preserve">ul. Piłsudskiego 28 </t>
  </si>
  <si>
    <t>23-100</t>
  </si>
  <si>
    <t>Bychawa</t>
  </si>
  <si>
    <t>tel. 81 742 51 88, 730 910 081</t>
  </si>
  <si>
    <t xml:space="preserve">w każdy wtorek 8.00-15.00 i środę 8.00-15.00 Rejestracja codziennie (pn - pt) tel. 81 534 04 09 kom. 730 910 081
</t>
  </si>
  <si>
    <t>14-500</t>
  </si>
  <si>
    <t>Braniewo</t>
  </si>
  <si>
    <t>ul. Żeromskiego 14 A</t>
  </si>
  <si>
    <t>Braniewskie Centrum Medyczne "Nasz Lekarz"</t>
  </si>
  <si>
    <t>514 776 166</t>
  </si>
  <si>
    <t>lublin@sluchmed.pl</t>
  </si>
  <si>
    <t>kujawsko-pomorskie</t>
  </si>
  <si>
    <t>87-300</t>
  </si>
  <si>
    <t>Brodnica</t>
  </si>
  <si>
    <t>ul. Kopernika 8</t>
  </si>
  <si>
    <t>Gabinet Laryngologiczny Ewa Woźnicka</t>
  </si>
  <si>
    <t>56 493 01 49</t>
  </si>
  <si>
    <t>wew. 152, 56 622 71 17</t>
  </si>
  <si>
    <t>Brzeg Dolny</t>
  </si>
  <si>
    <t>ul. Zwycięstwa 9/2</t>
  </si>
  <si>
    <t>71 488 49 70</t>
  </si>
  <si>
    <t>WYJAZDOWY KŁODZKO</t>
  </si>
  <si>
    <t>ul.Sienkiewicza 6b</t>
  </si>
  <si>
    <t>57-500</t>
  </si>
  <si>
    <t>BYSTRZYCA KŁODZKA</t>
  </si>
  <si>
    <t>(74)8676927</t>
  </si>
  <si>
    <t>co drugi czwartek 8.30-10.00</t>
  </si>
  <si>
    <t>Al.Jerozolimskie 28</t>
  </si>
  <si>
    <t>71 322 60 40</t>
  </si>
  <si>
    <t>wroclaw-szczytnicka@sluchmed.pl</t>
  </si>
  <si>
    <t>gab. 29</t>
  </si>
  <si>
    <t>81 534 04 09</t>
  </si>
  <si>
    <t>ul. Wrocławska 1</t>
  </si>
  <si>
    <t>41-902</t>
  </si>
  <si>
    <t>730 910 081</t>
  </si>
  <si>
    <t>Bytom</t>
  </si>
  <si>
    <t>tel. 32 281 17 44</t>
  </si>
  <si>
    <t>lublin2@sluchmed.pl</t>
  </si>
  <si>
    <t>czynne: od poniedziałku do piątku w godz. 8.30-16.30</t>
  </si>
  <si>
    <t>śląskie</t>
  </si>
  <si>
    <t>bytom@sluchmed.pl</t>
  </si>
  <si>
    <t>ul. Lwowska 1</t>
  </si>
  <si>
    <t xml:space="preserve">22-100 </t>
  </si>
  <si>
    <t>Chełm</t>
  </si>
  <si>
    <t>tel. 82 565 62 82</t>
  </si>
  <si>
    <t>85-129</t>
  </si>
  <si>
    <t>Bydgoszcz</t>
  </si>
  <si>
    <t>ul. Poznańska 29/2</t>
  </si>
  <si>
    <t>52 373 28 47</t>
  </si>
  <si>
    <t xml:space="preserve">ul. Szpitalna 53B </t>
  </si>
  <si>
    <t>tel. 82 565 05 80</t>
  </si>
  <si>
    <t>chelm@sluchmed.pl</t>
  </si>
  <si>
    <t>wyjazdowy Chełm od 2.11.2015</t>
  </si>
  <si>
    <t>NZOZ Lek-DENT przy ul. Wołyńska 32</t>
  </si>
  <si>
    <t>22-100</t>
  </si>
  <si>
    <t>czynne: w każdy poniedziałek od 13.00 do 17.00</t>
  </si>
  <si>
    <t>85-092</t>
  </si>
  <si>
    <t>ul. Karłowicza 26</t>
  </si>
  <si>
    <t xml:space="preserve">II piętro gab. 225, Wojewódzka Przychodnia Medycyny Pracy </t>
  </si>
  <si>
    <t>52 341 94 97</t>
  </si>
  <si>
    <t>WYJAZDOWY LUBIN</t>
  </si>
  <si>
    <t>CD-T MEDICUS ul. 3-Maja 2</t>
  </si>
  <si>
    <t>59-140</t>
  </si>
  <si>
    <t>CHOCIANÓW</t>
  </si>
  <si>
    <t>(76)7462666</t>
  </si>
  <si>
    <t>pn. 9.00-11.00</t>
  </si>
  <si>
    <t>WYJAZDOWY LEGNICA</t>
  </si>
  <si>
    <t>ul.Legnicka 12</t>
  </si>
  <si>
    <t>59-225</t>
  </si>
  <si>
    <t>CHOJNÓW</t>
  </si>
  <si>
    <t>(76)7220363</t>
  </si>
  <si>
    <t>wt. 8.00-10.30 pt.8.00-12.00</t>
  </si>
  <si>
    <t>85-094</t>
  </si>
  <si>
    <t>ul. Curie-Skłodowskiej 9</t>
  </si>
  <si>
    <t>gab. 414, IV piętro, Przychodnie Przykliniczne, wejście od ul. Jurasza</t>
  </si>
  <si>
    <t>52 342 33 49</t>
  </si>
  <si>
    <t>85-826</t>
  </si>
  <si>
    <t>ul. Szpitalna 19</t>
  </si>
  <si>
    <t>gab. 1A, parter, Przychodnia Szpitala Miejskiego im. dr E. Warmińskiego</t>
  </si>
  <si>
    <t>733 006 398</t>
  </si>
  <si>
    <t>85-792</t>
  </si>
  <si>
    <t>ul. E. Szelburg-Zarembiny 18</t>
  </si>
  <si>
    <t>Przychodnia Bajka gabinet przesiewowych badań słuchu</t>
  </si>
  <si>
    <t>784 450 685</t>
  </si>
  <si>
    <t>ul. Hajducka 3</t>
  </si>
  <si>
    <t>41-500</t>
  </si>
  <si>
    <t>Chorzów</t>
  </si>
  <si>
    <t>tel. 32 241 14 02</t>
  </si>
  <si>
    <t>chorzow@sluchmed.pl</t>
  </si>
  <si>
    <t>Bystrzyca Kłodzka</t>
  </si>
  <si>
    <t>ul. Sienkiewicza 6b</t>
  </si>
  <si>
    <t>74 867 69 27</t>
  </si>
  <si>
    <t>klodzko@sluchmed.pl</t>
  </si>
  <si>
    <t>ul. Sienkiewicza 71B, II piętro gab. 5, Przychodnia Lekarska VITA-MED.</t>
  </si>
  <si>
    <t>06-400</t>
  </si>
  <si>
    <t>Ciechanów</t>
  </si>
  <si>
    <t>tel. 23 676 70 50, 608 861 309</t>
  </si>
  <si>
    <t>czynne: od poniedziałku do piątku w godz. 8.00-15.30</t>
  </si>
  <si>
    <t>ciechanow@sluchmed.pl</t>
  </si>
  <si>
    <t>stały od październik 2014</t>
  </si>
  <si>
    <t>ul. Folwarczna 3</t>
  </si>
  <si>
    <t xml:space="preserve">43-400 </t>
  </si>
  <si>
    <t>Cieszyn</t>
  </si>
  <si>
    <t>wyjazdowy Łęczna od 3.11.2014</t>
  </si>
  <si>
    <t xml:space="preserve">CYCÓW Przychodnia NZOZ A-DENT ul. Nowa 1 </t>
  </si>
  <si>
    <t>21-070</t>
  </si>
  <si>
    <t>Cyców</t>
  </si>
  <si>
    <t>tel. 82 567 78 93, lub 81 444 88 48.</t>
  </si>
  <si>
    <t>czynne: pn 13.00-16.00</t>
  </si>
  <si>
    <t>32 281 17 44</t>
  </si>
  <si>
    <t>Szpital Powiatowy w Czarnkowie ul. Kościuszki 94</t>
  </si>
  <si>
    <t>64-700</t>
  </si>
  <si>
    <t>Czarnków</t>
  </si>
  <si>
    <t>wielkopolskie</t>
  </si>
  <si>
    <t>od 15.10.2016</t>
  </si>
  <si>
    <t>stały od 1.06.2016 przeniesiony z SBB</t>
  </si>
  <si>
    <t>ul. Niepodległości 26a</t>
  </si>
  <si>
    <t>43-502</t>
  </si>
  <si>
    <t>Czechowice-Dziedzice</t>
  </si>
  <si>
    <t>Tel. 33 875 31 25</t>
  </si>
  <si>
    <t xml:space="preserve">pn-pt od 8.00 do 16.00 </t>
  </si>
  <si>
    <t>czdziedzice@sluchmed.pl</t>
  </si>
  <si>
    <t>ul. Zwycięstwa 38</t>
  </si>
  <si>
    <t>41-253</t>
  </si>
  <si>
    <t>Czeladź</t>
  </si>
  <si>
    <t>tel. 604 20 52 87</t>
  </si>
  <si>
    <t>czeladz@sluchmed.pl</t>
  </si>
  <si>
    <t>ul. Kołłątaja 24</t>
  </si>
  <si>
    <t>41-300</t>
  </si>
  <si>
    <t>Dąbrowa Górnicza</t>
  </si>
  <si>
    <t>tel. 32 261 57 27, 733 750 095</t>
  </si>
  <si>
    <t>dgornicza@sluchmed.pl</t>
  </si>
  <si>
    <t>ul. Kolejowa 18</t>
  </si>
  <si>
    <t xml:space="preserve">39-200 </t>
  </si>
  <si>
    <t>Dębica</t>
  </si>
  <si>
    <t>tel. 14 681 58 87</t>
  </si>
  <si>
    <t>czynne: pn 9-17, wt-pt 8-16</t>
  </si>
  <si>
    <t>podkarpackie</t>
  </si>
  <si>
    <t>debica@sluchmed.pl</t>
  </si>
  <si>
    <t>wyjazdowy Dęblin</t>
  </si>
  <si>
    <t>ul. Szpitalna 2</t>
  </si>
  <si>
    <t xml:space="preserve">08-530 </t>
  </si>
  <si>
    <t>Dęblin</t>
  </si>
  <si>
    <t>tel. 81 888 47 71</t>
  </si>
  <si>
    <t>czynne: I środa m-ca 8.00-10.00</t>
  </si>
  <si>
    <t>deblin@sluchmed.pl</t>
  </si>
  <si>
    <t>ul. Rynek 14</t>
  </si>
  <si>
    <t>czynne: pn-pt  8.00-16.00</t>
  </si>
  <si>
    <t>wyjazdowy Chełm 2 od 1.09.2014</t>
  </si>
  <si>
    <t>Dormed Przychodnia Medycyny Rodzinnej ul. I Armii Wojska Polskiego 32</t>
  </si>
  <si>
    <t>22-175</t>
  </si>
  <si>
    <t>Dorohusk</t>
  </si>
  <si>
    <t>tel. 607 422 801 lub 82 565 62 82</t>
  </si>
  <si>
    <t>czynne: I i III czwartek m-ca w godz. 9.00-12.00</t>
  </si>
  <si>
    <t>chelm2@sluchmed.pl</t>
  </si>
  <si>
    <t>ul. Szpitalna 53B</t>
  </si>
  <si>
    <t>82 565 05 80</t>
  </si>
  <si>
    <t>ul. Krasickiego 15</t>
  </si>
  <si>
    <t>58-200</t>
  </si>
  <si>
    <t>DZIERŻONIÓW</t>
  </si>
  <si>
    <t>(74) 645 04 00</t>
  </si>
  <si>
    <t>pn-pt 9.00-17.00</t>
  </si>
  <si>
    <t>ul. Parkowa 9</t>
  </si>
  <si>
    <t>58-116</t>
  </si>
  <si>
    <t>czw. 9.00-15.00</t>
  </si>
  <si>
    <t>82 565 62 82</t>
  </si>
  <si>
    <t>w organizacji</t>
  </si>
  <si>
    <t>ul. Bałuckiego 16 B</t>
  </si>
  <si>
    <t>82-300</t>
  </si>
  <si>
    <t>Elbląg</t>
  </si>
  <si>
    <t>733830089, 55 307 07 55</t>
  </si>
  <si>
    <t>pn, wt, śr 9.00-17.00 czw i pt 8.00-16.00</t>
  </si>
  <si>
    <t>stały od 20 lipca 2015</t>
  </si>
  <si>
    <t>Przychodnia Specjalistyczna przy Szpitalu Wojskowym ul. Kościuszki 30 Budynek nr 35, 2 poziom gab. 23</t>
  </si>
  <si>
    <t>19-300</t>
  </si>
  <si>
    <t>Chocianów</t>
  </si>
  <si>
    <t>Ełk</t>
  </si>
  <si>
    <t>ul. 3-Maja 2</t>
  </si>
  <si>
    <t>tel. 530 099 606</t>
  </si>
  <si>
    <t>pn 13.30-15.30, wt, śr, pt 7.30-15.30, czw 8.30-12.00</t>
  </si>
  <si>
    <t>CD-T MEDICUS</t>
  </si>
  <si>
    <t>76 746 26 66</t>
  </si>
  <si>
    <t>lubin@sluchmed.pl</t>
  </si>
  <si>
    <t>Chojnów</t>
  </si>
  <si>
    <t>ul. Legnicka 12</t>
  </si>
  <si>
    <t>76 722 03 63</t>
  </si>
  <si>
    <t>legnica@sluchmed.pl</t>
  </si>
  <si>
    <t>punkt konsultacyjny</t>
  </si>
  <si>
    <t>Fajsławice 106 (optyk obok przychodni)</t>
  </si>
  <si>
    <t>21-060</t>
  </si>
  <si>
    <t>Fajsławice</t>
  </si>
  <si>
    <t>tel. 516 132 359</t>
  </si>
  <si>
    <t>poniedziałek i środa 8.00-12.00</t>
  </si>
  <si>
    <t>wyjazdowy Krosno</t>
  </si>
  <si>
    <t>ul. Rzeszowska 11, NZOZ Przychodnia Zdrowia Frysztak</t>
  </si>
  <si>
    <t>38-130</t>
  </si>
  <si>
    <t>Frysztak</t>
  </si>
  <si>
    <t>32 241 14 02</t>
  </si>
  <si>
    <t>tel. 13 420 40 70</t>
  </si>
  <si>
    <t>I i III środa miesiąca 9.00-12.00</t>
  </si>
  <si>
    <t>krosno@sluchmed.pl</t>
  </si>
  <si>
    <t>wyjazdowy Kozienice od marca 2016</t>
  </si>
  <si>
    <t>ul. Sienkiewicza 71B</t>
  </si>
  <si>
    <t>II piętro gab. 5, Przychodnia Lekarska VITA-MED</t>
  </si>
  <si>
    <t>23 676 70 50</t>
  </si>
  <si>
    <t>608 861 309</t>
  </si>
  <si>
    <t>ul. Spacerowa 2</t>
  </si>
  <si>
    <t>26-930</t>
  </si>
  <si>
    <t>Garbatka</t>
  </si>
  <si>
    <t>tel. 730 620 054</t>
  </si>
  <si>
    <t>czynne I i III piątek miesiąca w godz. 8.00-12.00</t>
  </si>
  <si>
    <t>ul. Narutowicza 20</t>
  </si>
  <si>
    <t>parter, pokój 105</t>
  </si>
  <si>
    <t>23 653 34 04</t>
  </si>
  <si>
    <t>502 594 822</t>
  </si>
  <si>
    <t>43-400</t>
  </si>
  <si>
    <t>535 940 088</t>
  </si>
  <si>
    <t>wyjazdowy Płock</t>
  </si>
  <si>
    <t>ul. Płocka 19, Przychodnia Lekarska Remedium</t>
  </si>
  <si>
    <t>09-530</t>
  </si>
  <si>
    <t>Gąbin</t>
  </si>
  <si>
    <t>22 277 12 95</t>
  </si>
  <si>
    <t>1 i 3 czwartek miesiaca w godz. 8.00-14.00</t>
  </si>
  <si>
    <t>plock@sluchmed.pl</t>
  </si>
  <si>
    <t>wyjazdowy Gdańk Kartuska</t>
  </si>
  <si>
    <t>ul. Tytusa Chałubińskiego 23, piwnica , pokój 54, "Przychodnia Lekarska Nowy Chełm"</t>
  </si>
  <si>
    <t>80-807</t>
  </si>
  <si>
    <t>Gdańsk</t>
  </si>
  <si>
    <t>533099601, rejestracja 10-17 tel. 58 302 82 63</t>
  </si>
  <si>
    <t>czynne: poniedziałek 8.00-16.00, środa 8.00-13.00, czwartek 8.00-14.00</t>
  </si>
  <si>
    <t>pomorskie</t>
  </si>
  <si>
    <t xml:space="preserve">ul. Nowa 1 </t>
  </si>
  <si>
    <t xml:space="preserve">Przychodnia NZOZ A-DENT </t>
  </si>
  <si>
    <t>82 567 78 93</t>
  </si>
  <si>
    <t>81 444 88 48</t>
  </si>
  <si>
    <t>ul. Kartuska 4/6</t>
  </si>
  <si>
    <t>80-104</t>
  </si>
  <si>
    <t>leczna@sluchmed.pl</t>
  </si>
  <si>
    <t>tel. 534 818 014 lub 58 380 08 60</t>
  </si>
  <si>
    <t>czynne: pn-pt 8.00-16.00</t>
  </si>
  <si>
    <t>ul. F. Hynka 73A</t>
  </si>
  <si>
    <t>80-465</t>
  </si>
  <si>
    <t>tel. 58 556 98 35</t>
  </si>
  <si>
    <t>pn, wt, śr 8-17, czw i pt 8-16</t>
  </si>
  <si>
    <t>ul. Kościuszki 94</t>
  </si>
  <si>
    <t xml:space="preserve">Szpital Powiatowy w Czarnkowie </t>
  </si>
  <si>
    <t>733 006 586</t>
  </si>
  <si>
    <t>33 875 31 25</t>
  </si>
  <si>
    <t>ul. Jagiellońska  7</t>
  </si>
  <si>
    <t>80-371</t>
  </si>
  <si>
    <t>tel. 533 360 032 oraz 58 380 18 30</t>
  </si>
  <si>
    <t>gdansk4@sluchmed.pl</t>
  </si>
  <si>
    <t>Aleja Grunwaldzka 132A</t>
  </si>
  <si>
    <t>80-264</t>
  </si>
  <si>
    <t>733 860 083, 58 380 00 15</t>
  </si>
  <si>
    <t>od poniedziałku do piątku w godz. 9.00-17.00.</t>
  </si>
  <si>
    <t>604 205 287</t>
  </si>
  <si>
    <t>wyjazdowy Gdańsk Hynka</t>
  </si>
  <si>
    <t>ul. Wrocławska 54 Przychodnia Orłowo</t>
  </si>
  <si>
    <t>32 261 57 27</t>
  </si>
  <si>
    <t>81-553</t>
  </si>
  <si>
    <t>GDYNIA</t>
  </si>
  <si>
    <t>733 750 095</t>
  </si>
  <si>
    <t>CZYNNE: wt 8-13 gab 217, czw 8-13 gab 214, pt 12-18 gab 218</t>
  </si>
  <si>
    <t>14 681 58 87</t>
  </si>
  <si>
    <t>ul. Jana Pawła II 14</t>
  </si>
  <si>
    <t>44-100</t>
  </si>
  <si>
    <t>Gliwice</t>
  </si>
  <si>
    <t>tel. 32 231 01 86</t>
  </si>
  <si>
    <t>czynne: pn-pt 8.30-16.30</t>
  </si>
  <si>
    <t>81 888 47 71</t>
  </si>
  <si>
    <t>ul. Wyszyńskiego 21 "Centrum Słuchu i Mowy SŁUCHMED"</t>
  </si>
  <si>
    <t>62-200</t>
  </si>
  <si>
    <t>Gniezno</t>
  </si>
  <si>
    <t>pn wt cz pt 8-16, śr 10-18</t>
  </si>
  <si>
    <t>(szpital)</t>
  </si>
  <si>
    <t>wyjazdowy Krasnystaw 2</t>
  </si>
  <si>
    <t>Niepubliczny Zakład Opieki Zdrowotnej Przychodnia lekarza Rodzinnego Grażyna Brych-Pietraś</t>
  </si>
  <si>
    <t>ul. I Armii Wojska Polskiego 32</t>
  </si>
  <si>
    <t>Dormed Przychodnia Medycyny Rodzinnej</t>
  </si>
  <si>
    <t>607 422 801</t>
  </si>
  <si>
    <t>22-315</t>
  </si>
  <si>
    <t>Gorzków</t>
  </si>
  <si>
    <t>tel. 82 576 00 12</t>
  </si>
  <si>
    <t xml:space="preserve">W pierwszy i trzeci poniedziałek miesiąca </t>
  </si>
  <si>
    <t>ul. Dworcowa 4</t>
  </si>
  <si>
    <t>66-400</t>
  </si>
  <si>
    <t>Gorzów Wlkp.</t>
  </si>
  <si>
    <t>pn 9-15, wt 9-15, śr 14.30-16.00, czw 9-14, pt 9-14</t>
  </si>
  <si>
    <t>13-200</t>
  </si>
  <si>
    <t>lubuskie</t>
  </si>
  <si>
    <t>Działdowo</t>
  </si>
  <si>
    <t>ul. Lidzbarska 33</t>
  </si>
  <si>
    <t>Przychodnia NSZOZ-LUNG</t>
  </si>
  <si>
    <t>89 642 90 09</t>
  </si>
  <si>
    <t>Dzierżoniów</t>
  </si>
  <si>
    <t>wyjazdowy Sandomierz 2</t>
  </si>
  <si>
    <t>ul. Piłsudskiego 17, NZOZ DOM-MED.</t>
  </si>
  <si>
    <t>39-432</t>
  </si>
  <si>
    <t>Gorzyce</t>
  </si>
  <si>
    <t>tel. 15 831 00 86 lub 505 564 293</t>
  </si>
  <si>
    <t>czynne: każdy wtorek miesiąca 9.00 - 13.00+każdy piątek m-ca 9.00-11.00</t>
  </si>
  <si>
    <t>ul. 3 Maja 45/211, Przychodnia specjalistyczna</t>
  </si>
  <si>
    <t>09-500</t>
  </si>
  <si>
    <t>Gostynin</t>
  </si>
  <si>
    <t>24 236 09 52 wew. 49 lub 40</t>
  </si>
  <si>
    <t>czynne: wtorek 8.00-13.00</t>
  </si>
  <si>
    <t>Arion Med ul. Czapskiego 4</t>
  </si>
  <si>
    <t>rejestracja tel. 24 369 60 85</t>
  </si>
  <si>
    <t>czynne: w każdy wtorek 11.00-15.00</t>
  </si>
  <si>
    <t>wyjazdowy Ełk</t>
  </si>
  <si>
    <t>Szpital Ogólny im. Dr Witolda Ginela w Grajewie  ul. Konstytucji 3 Maja 34 (gab. poradni alergologicznej)</t>
  </si>
  <si>
    <t>19-200</t>
  </si>
  <si>
    <t>Grajewo</t>
  </si>
  <si>
    <t>czynne: pn 8.30-12.30, czw 13.30-16.00</t>
  </si>
  <si>
    <t>wyjazdowy Warszawa Dąbrowskiego</t>
  </si>
  <si>
    <t>Ks. Piotra Skargi 10 gab. lek. 106 (szpital specjalistyczny)</t>
  </si>
  <si>
    <t>05-600</t>
  </si>
  <si>
    <t>Grójec</t>
  </si>
  <si>
    <t>55 307 07 55</t>
  </si>
  <si>
    <t>Anna Jabłońska tel. 730 150 061</t>
  </si>
  <si>
    <t>w każdą środę 9.00-14.00</t>
  </si>
  <si>
    <t>733 830 089</t>
  </si>
  <si>
    <t>ul. Niechorska 27</t>
  </si>
  <si>
    <t>72-300</t>
  </si>
  <si>
    <t>Gryfice</t>
  </si>
  <si>
    <t>733 97 00 88</t>
  </si>
  <si>
    <t>Pon 8-16, wt 10-18, śr 8-16, czw 8-16, pt 8 16</t>
  </si>
  <si>
    <t>zachodniopomorskie</t>
  </si>
  <si>
    <t>ul. Węgrowska 3</t>
  </si>
  <si>
    <t>Przychodnia Life Clinica, gab. 21, I piętro</t>
  </si>
  <si>
    <t>733 006 813</t>
  </si>
  <si>
    <t>ul. Komeńskiego 35/1</t>
  </si>
  <si>
    <t>ul. Doc. Adama Dowgirda 9, gab. 24 (wejście przy laboratorium)</t>
  </si>
  <si>
    <t>17-200</t>
  </si>
  <si>
    <t>Przychodnia Specjalistyczna Szpitala im. Jana Pawła II wejście przy budynku ochrony (szpital wojskowy)</t>
  </si>
  <si>
    <t>55 615 10 22</t>
  </si>
  <si>
    <t>Hajnówka</t>
  </si>
  <si>
    <t>tel. 85 307 60 44, 533 350 089</t>
  </si>
  <si>
    <t>ul. Armii Krajowej 35</t>
  </si>
  <si>
    <t xml:space="preserve">733 008 847 </t>
  </si>
  <si>
    <t>konsultacyjny</t>
  </si>
  <si>
    <t>Fajsławice 106</t>
  </si>
  <si>
    <t>Optyk obok przychodni</t>
  </si>
  <si>
    <t>516 132 359</t>
  </si>
  <si>
    <t>ul. Staszica 3</t>
  </si>
  <si>
    <t xml:space="preserve">22-500 </t>
  </si>
  <si>
    <t>Hrubieszów</t>
  </si>
  <si>
    <t>tel. 84 697 25 50</t>
  </si>
  <si>
    <t>czynne: codziennie  8.00-16.00</t>
  </si>
  <si>
    <t>hrubieszow@sluchmed.pl</t>
  </si>
  <si>
    <t>23-440</t>
  </si>
  <si>
    <t>Frampol</t>
  </si>
  <si>
    <t>ul. Kościelna 29</t>
  </si>
  <si>
    <t>Przychodnia Zdrowia "Nasze Zdrowie"</t>
  </si>
  <si>
    <t>STAŁY OD 10.04.2015</t>
  </si>
  <si>
    <t xml:space="preserve">ul. Gen.Wł. Andersa 3  Przychodnia przy Szpitalu w Iławie gab 102 I piętro
</t>
  </si>
  <si>
    <t xml:space="preserve">14-200 </t>
  </si>
  <si>
    <t>IŁAWA</t>
  </si>
  <si>
    <t>TEL. 89 300 02 15, 533 350 075</t>
  </si>
  <si>
    <t>czynne: pn-czw 7.30-15.30, pt 7.30-13.00</t>
  </si>
  <si>
    <t>ul. Rzeszowska 11</t>
  </si>
  <si>
    <t>NZOZ Przychodnia Zdrowia Frysztak</t>
  </si>
  <si>
    <t>603 064 959</t>
  </si>
  <si>
    <t>ul. Ks.J. Rąba 4</t>
  </si>
  <si>
    <t>38-440</t>
  </si>
  <si>
    <t>Iwonicz Zdrój</t>
  </si>
  <si>
    <t>czynne: I i III wtorek  miesiąca 8.30 -13.30</t>
  </si>
  <si>
    <t xml:space="preserve">wyjazdowy Janów Lubelski  </t>
  </si>
  <si>
    <t>ul. Zamoyskiego 77</t>
  </si>
  <si>
    <t xml:space="preserve">23-300 </t>
  </si>
  <si>
    <t>Janów Lubelski</t>
  </si>
  <si>
    <t>tel. 81 826 12 97</t>
  </si>
  <si>
    <t>czynne: każdy poniedziałek  9.00-14.00</t>
  </si>
  <si>
    <t>730 620 054</t>
  </si>
  <si>
    <t>krasnik@sluchmed.pl</t>
  </si>
  <si>
    <t>stały od 2.03.2015</t>
  </si>
  <si>
    <t>ul. Kilińskiego 17</t>
  </si>
  <si>
    <t>23-300</t>
  </si>
  <si>
    <t>tel. 15 842 88 76, 730 860 024</t>
  </si>
  <si>
    <t>58 380 08 60</t>
  </si>
  <si>
    <t>534 818 014</t>
  </si>
  <si>
    <t>58 556 98 35</t>
  </si>
  <si>
    <t>730 390 096</t>
  </si>
  <si>
    <t>wyjazdowy Janów Lubelski w planach od kwietnia w szpitalu - każdy czwartek w godzinach 8.00-12.00</t>
  </si>
  <si>
    <t>58 380 00 15</t>
  </si>
  <si>
    <t>733 860 083</t>
  </si>
  <si>
    <t>szpital /Janów Lubelski ul. Zamoyskiego 149</t>
  </si>
  <si>
    <t>80-394</t>
  </si>
  <si>
    <t>ul. Kołobrzeska 46</t>
  </si>
  <si>
    <t>(NCM Dom Medyczny "Kołobrzeska") parter</t>
  </si>
  <si>
    <t>58 380 18 30</t>
  </si>
  <si>
    <t>533 360 032</t>
  </si>
  <si>
    <t>ul. Tytusa Chałubińskiego 23</t>
  </si>
  <si>
    <t>Przychodnia Lekarska Nowy Chełm, piwnica , pokój 54</t>
  </si>
  <si>
    <t>58 302 82 63 (rejestracja 10-17)</t>
  </si>
  <si>
    <t>tel. 730860024</t>
  </si>
  <si>
    <t>533 099 601</t>
  </si>
  <si>
    <t>Centrum Terapii Słuchu i Mowy SŁUCHMED</t>
  </si>
  <si>
    <t>czwarki od 8.00-12.00 przy poradni pulmunologicznej</t>
  </si>
  <si>
    <t>Gdynia</t>
  </si>
  <si>
    <t>ul. Wrocławska 54</t>
  </si>
  <si>
    <t>Przychodnia Orłowo, wt.:gab 217, czw.:gab 214, pt.:gab 218</t>
  </si>
  <si>
    <t>81-350</t>
  </si>
  <si>
    <t>Plac Kaszubski 3/U3</t>
  </si>
  <si>
    <t>733 008 368</t>
  </si>
  <si>
    <t>81-366</t>
  </si>
  <si>
    <t>ul. Abrahama 57</t>
  </si>
  <si>
    <t>gab. 2 i 3, w przychodni na parterze, gabinet 3</t>
  </si>
  <si>
    <t>58 625 91 00</t>
  </si>
  <si>
    <t>81-241</t>
  </si>
  <si>
    <t>ul. Ramułta 45</t>
  </si>
  <si>
    <t xml:space="preserve">w przychodni na parterze w gabinecie 29 </t>
  </si>
  <si>
    <t>505 329 649</t>
  </si>
  <si>
    <t>ul. Grunwaldzka 1 Przychodnia Almed parter</t>
  </si>
  <si>
    <t xml:space="preserve">37-500 </t>
  </si>
  <si>
    <t>Jarosław</t>
  </si>
  <si>
    <t>tel. 16 624 10 93</t>
  </si>
  <si>
    <t>czynne: pn 10.00-18.00, wt-pt 8.00-16.00</t>
  </si>
  <si>
    <t>11-500</t>
  </si>
  <si>
    <t>Giżycko</t>
  </si>
  <si>
    <t>jaroslaw@sluchmed.pl</t>
  </si>
  <si>
    <t xml:space="preserve">ul. Bohaterów Westerplatte 4 </t>
  </si>
  <si>
    <t>(przychodnia), gab. 20</t>
  </si>
  <si>
    <t>730 380 018</t>
  </si>
  <si>
    <t>wyjazdowy Rzeszów 1</t>
  </si>
  <si>
    <t>NZOZ PRO FAMILIA Jasionka 593</t>
  </si>
  <si>
    <t>36-002</t>
  </si>
  <si>
    <t>Jasionka</t>
  </si>
  <si>
    <t>tel. 17 852 82 17</t>
  </si>
  <si>
    <t>czynne: w każdy wtorek w godz. 9.00-12.00</t>
  </si>
  <si>
    <t>rzeszow@sluchmed.pl</t>
  </si>
  <si>
    <t>ul. Mickiewicza 5, NZOZ Medyk</t>
  </si>
  <si>
    <t>38-200</t>
  </si>
  <si>
    <t>Jasło</t>
  </si>
  <si>
    <t>tel. 603 064 959</t>
  </si>
  <si>
    <t>czynne: w każdy czwartek w godz. 9.00-14.00</t>
  </si>
  <si>
    <t>32 231 01 86</t>
  </si>
  <si>
    <t>ul. Wielkopolska 1D - od 28.10.2013</t>
  </si>
  <si>
    <t>44-335</t>
  </si>
  <si>
    <t>Jastrzębie-Zdrój</t>
  </si>
  <si>
    <t>tel. 32 471 09 82</t>
  </si>
  <si>
    <t>jzdroj@sluchmed.pl</t>
  </si>
  <si>
    <t>ul. Wyszyńskiego 21</t>
  </si>
  <si>
    <t>733 990 064</t>
  </si>
  <si>
    <t>ul. Dmowskiego 9, (Przychodnia Kormed)</t>
  </si>
  <si>
    <t xml:space="preserve">59-400 </t>
  </si>
  <si>
    <t>JAWOR</t>
  </si>
  <si>
    <t>721 25 57 77</t>
  </si>
  <si>
    <t>wt, czw 10.00-17.00; śr 8.30-15.30</t>
  </si>
  <si>
    <t>jawor@sluchmed.pl</t>
  </si>
  <si>
    <t>ul.Westerplatte 16</t>
  </si>
  <si>
    <t>58-140</t>
  </si>
  <si>
    <t>JAWORZYNA</t>
  </si>
  <si>
    <t>pierwszy wtorek miesiąca 10.00-12.00</t>
  </si>
  <si>
    <t>ul. Barciszewskiego 12</t>
  </si>
  <si>
    <t>Poradnia Endokrynologiczna</t>
  </si>
  <si>
    <t>728 994 913</t>
  </si>
  <si>
    <t>ul. Traugutta 3</t>
  </si>
  <si>
    <t>38-460</t>
  </si>
  <si>
    <t>Jedlicze</t>
  </si>
  <si>
    <t>87-400</t>
  </si>
  <si>
    <t>czynne: poniedziałek 12.00-16.00</t>
  </si>
  <si>
    <t>Golub-Dobrzyń</t>
  </si>
  <si>
    <t>ul. Dr J. G. Koppa 1E</t>
  </si>
  <si>
    <t>ZOZ Szpital Powiatowy w Golubiu-Dobrzyniu prow. przez "Szpital Powiatowy" Sp. z o.o.</t>
  </si>
  <si>
    <t>56 683 22 91</t>
  </si>
  <si>
    <t>56 622 71 17</t>
  </si>
  <si>
    <t>WYJAZDOWY WROCŁAW PIŁSUDSKIEGO</t>
  </si>
  <si>
    <t xml:space="preserve">ul.Józefa Bożka 13 Przychodnia Rejonowo-Specjalistyczna </t>
  </si>
  <si>
    <t>55-231</t>
  </si>
  <si>
    <t>JELCZ-LASKOWICE</t>
  </si>
  <si>
    <t>(71)7854480</t>
  </si>
  <si>
    <t>poniedziałek 14.00-17.00 gabinet 124,wtorek 8.00-12.00 gabinet 126</t>
  </si>
  <si>
    <t>ul. Nadrzeczna 1</t>
  </si>
  <si>
    <t>stały od 1.12.2014</t>
  </si>
  <si>
    <t>82 576 00 12</t>
  </si>
  <si>
    <t>ul. Różyckiego 6, Promed Spółka z o.o.</t>
  </si>
  <si>
    <t>58-506</t>
  </si>
  <si>
    <t>krasnystaw@sluchmed.pl</t>
  </si>
  <si>
    <t>Jelenia Góra</t>
  </si>
  <si>
    <t>tel. 75 619 99 77</t>
  </si>
  <si>
    <t>czynne: od poniedziałku do piątku 8.30-16.30</t>
  </si>
  <si>
    <t>Gorzów Wielkopolski</t>
  </si>
  <si>
    <t>733 880 072</t>
  </si>
  <si>
    <t>tylko do końca 2016 roku</t>
  </si>
  <si>
    <t>Szpital Wojewódzki ul. Ogińskiego 6 (I piętro, łącznik F)</t>
  </si>
  <si>
    <t>tel. 75 619 99 77, 733 00 65 41</t>
  </si>
  <si>
    <t>ul. Walczaka 42</t>
  </si>
  <si>
    <t>733 008 910</t>
  </si>
  <si>
    <t>czynne: pn i wt 8-12, śr 10-14, czw 8-12, pt nieczynn</t>
  </si>
  <si>
    <t>ul. Piłsudskiego 17</t>
  </si>
  <si>
    <t>NZOZ DOM-MED</t>
  </si>
  <si>
    <t>15 831 00 86</t>
  </si>
  <si>
    <t>505 564 293</t>
  </si>
  <si>
    <t>ul. Nowy Świat 19</t>
  </si>
  <si>
    <t>62-800</t>
  </si>
  <si>
    <t>Kalisz</t>
  </si>
  <si>
    <t>Gorzewo ul. Kruk 5</t>
  </si>
  <si>
    <t>tel. 62 76 66 213</t>
  </si>
  <si>
    <t>24 364 38 08</t>
  </si>
  <si>
    <t>czynne: od poniedziałku do piątku w godz. 8.00-17.00 (od 1.09.2014)</t>
  </si>
  <si>
    <t>882 191 907</t>
  </si>
  <si>
    <t>kalisz@sluchmed.pl</t>
  </si>
  <si>
    <t>stały (?)</t>
  </si>
  <si>
    <t>ul. Częstochowska 71-75 Klinika Kalmedica</t>
  </si>
  <si>
    <t>63-800</t>
  </si>
  <si>
    <t>pn 8.30-16.30, wt 13.00-17.30, środa 8.30-13.30</t>
  </si>
  <si>
    <t>Gostyń</t>
  </si>
  <si>
    <t>ul. Graniczna 4</t>
  </si>
  <si>
    <t>GOS-MED gabinet 9 wejście B</t>
  </si>
  <si>
    <t>65 537 17 22</t>
  </si>
  <si>
    <t>ul. Konstytucji 3 Maja 34</t>
  </si>
  <si>
    <t>Szpital Ogólny im. Dr. Witolda Ginela w Grajewie, gabinet poradni alergologicznej 1A</t>
  </si>
  <si>
    <t>530 099 606</t>
  </si>
  <si>
    <t>ul. Ks. Piotra Skargi 10</t>
  </si>
  <si>
    <t>Szpital specjalistyczny, gab. lek. 106</t>
  </si>
  <si>
    <t>516 134 016</t>
  </si>
  <si>
    <t>ul. Kwiatowa 1 Przychodnia Calisia</t>
  </si>
  <si>
    <t>86-300</t>
  </si>
  <si>
    <t>Grudziądz</t>
  </si>
  <si>
    <t>ul. Korczaka 25/219</t>
  </si>
  <si>
    <t>I piętro, Przychodnia Strzemięcin</t>
  </si>
  <si>
    <t>56 465 81 80</t>
  </si>
  <si>
    <t>pn śr czw pt 9-17, wt 8-16</t>
  </si>
  <si>
    <t>733 970 088</t>
  </si>
  <si>
    <t>ul. Wawrzyniaka 38 Przychodnia Hipokrates I pietro gab.1.5</t>
  </si>
  <si>
    <t>63-600</t>
  </si>
  <si>
    <t>Kępno</t>
  </si>
  <si>
    <t>tel. 62 782 00 39, 728 96 79 90</t>
  </si>
  <si>
    <t>pn, wt, pt 8.00-13.00, czw 8.00-17.00</t>
  </si>
  <si>
    <t>kepno@sluchmed.pl</t>
  </si>
  <si>
    <t>stały od stycznia 2016</t>
  </si>
  <si>
    <t>ul. Krótka 4 (przychodnia gab. 98)</t>
  </si>
  <si>
    <t>11-400</t>
  </si>
  <si>
    <t>Kętrzyn</t>
  </si>
  <si>
    <t>ul. Adama Dowgirda 9</t>
  </si>
  <si>
    <t>gab. 24, wejście przy laboratorium</t>
  </si>
  <si>
    <t>pn, wt, śr, czw 8.00-16.00, pt 8.00-11.00 (I piętro gab. 98).</t>
  </si>
  <si>
    <t>85 307 60 44</t>
  </si>
  <si>
    <t>533 350 089</t>
  </si>
  <si>
    <t>22-500</t>
  </si>
  <si>
    <t>84 697 25 50</t>
  </si>
  <si>
    <t>ul. Jana III Sobieskiego 35A</t>
  </si>
  <si>
    <t>32-650</t>
  </si>
  <si>
    <t>Kęty</t>
  </si>
  <si>
    <t>tel. 33 845 40 40</t>
  </si>
  <si>
    <t>Iława</t>
  </si>
  <si>
    <t>ul. Gen. Władysława Andersa 3</t>
  </si>
  <si>
    <t>Przychodnia przy Szpitalu w Iławie gab 102 I piętro</t>
  </si>
  <si>
    <t>89 300 02 15</t>
  </si>
  <si>
    <t>533 350 075</t>
  </si>
  <si>
    <t>ul. Paderewskiego 18, obok sklepu rowerowego</t>
  </si>
  <si>
    <t>25-004</t>
  </si>
  <si>
    <t>Kielce</t>
  </si>
  <si>
    <t>tel. 41 303 06 79</t>
  </si>
  <si>
    <t>pon-pt 9-17</t>
  </si>
  <si>
    <t>świętokrzyskie</t>
  </si>
  <si>
    <t>kielce@sluchmed.pl</t>
  </si>
  <si>
    <t>wyjazdowy Kielce</t>
  </si>
  <si>
    <t>CENTERMED,  Al. Tysiąclecia Państwa Polskiego 17A ( Laura )</t>
  </si>
  <si>
    <t>25-314</t>
  </si>
  <si>
    <t>tel. tel. 41 303 06 79</t>
  </si>
  <si>
    <t>czynne: każdy ostatni wtorek miesiąca w godz. 13.00 - 17.00</t>
  </si>
  <si>
    <t>ul. Ks. J. Rąba 4</t>
  </si>
  <si>
    <t>13 420 40 70</t>
  </si>
  <si>
    <t>wyjazdowy Opole</t>
  </si>
  <si>
    <t>ul.M. Skłodowskiej-Curie 23 (Powiatowe Centrum Zdrowia S.A.)</t>
  </si>
  <si>
    <t>46-200</t>
  </si>
  <si>
    <t>Kluczbork</t>
  </si>
  <si>
    <t>czynne: w każdą środę od godziny 8.00 - 16.00.</t>
  </si>
  <si>
    <t>opolskie</t>
  </si>
  <si>
    <t>15 842 88 76</t>
  </si>
  <si>
    <t>730 860 024</t>
  </si>
  <si>
    <t>od połowy października 2016 ma to być oddział stacjonarny, info od KW 15.09.2016</t>
  </si>
  <si>
    <t>ul. Malczewskiego 8</t>
  </si>
  <si>
    <t>57-300</t>
  </si>
  <si>
    <t>KŁODZKO</t>
  </si>
  <si>
    <t>(74) 867 69 27</t>
  </si>
  <si>
    <t>AniMed gab.13</t>
  </si>
  <si>
    <t>ul. Witosa 2d (Osiedle Wojska Polskiego II)</t>
  </si>
  <si>
    <t>44-196</t>
  </si>
  <si>
    <t>KNURÓW</t>
  </si>
  <si>
    <t>tel. 32 307 20 30, 730 120 026</t>
  </si>
  <si>
    <t>pn-pt 8.30-16.30</t>
  </si>
  <si>
    <t>wyjazdowy Wołomin</t>
  </si>
  <si>
    <t>ul. Generała Franciszka Żymirskiego 2, Miejski Samodzielny Publiczny Zakład Opieki Zdrowotnej</t>
  </si>
  <si>
    <t>ul. Zamoyskiego 149</t>
  </si>
  <si>
    <t>05-230</t>
  </si>
  <si>
    <t>Kobyłka</t>
  </si>
  <si>
    <t>tel. 22 786 01 40</t>
  </si>
  <si>
    <t>czynne: 1 i 3 piątek miesiąca w godz. 8.30-13.00</t>
  </si>
  <si>
    <t>wolomin@sluchmed.pl</t>
  </si>
  <si>
    <t>wyjazdowy Dębica</t>
  </si>
  <si>
    <t>ul. Wojska Polskiego 14, NZOZ KRAK-MED.</t>
  </si>
  <si>
    <t>36-100</t>
  </si>
  <si>
    <t>Kolbuszowa</t>
  </si>
  <si>
    <t>tel. 14 681 58 87</t>
  </si>
  <si>
    <t xml:space="preserve">czynne w poniedziałki w godz. 10.00 - 13.00 ; rejestracja. tel. pon. 9.00-17.00 , wt. - piąt. 8.00 - 16.00 </t>
  </si>
  <si>
    <t>Szpital, przy poradni pulmunologicznej</t>
  </si>
  <si>
    <t xml:space="preserve">ul. Tyszkiewiczów 5, NZOZ ESS-MED </t>
  </si>
  <si>
    <t>Kolbuszowa Dolna</t>
  </si>
  <si>
    <t>tel. 14 681 58 87 lub 607 615 501</t>
  </si>
  <si>
    <t>czynne: w każdy poniedziałek w godz. 13.30-16.30</t>
  </si>
  <si>
    <t>wyjazdowy Łomża</t>
  </si>
  <si>
    <t>ul. Wojska Polskiego 69 lok. 4 (szpital)</t>
  </si>
  <si>
    <t>18-500</t>
  </si>
  <si>
    <t>Kolno</t>
  </si>
  <si>
    <t>tel. 85 307 05 15 lub 570 990 086</t>
  </si>
  <si>
    <t>czynne: każdy wtorek 14.00-18.00</t>
  </si>
  <si>
    <t>37-500</t>
  </si>
  <si>
    <t>ul. Grunwaldzka 1</t>
  </si>
  <si>
    <t>Centrum Medyczne Medikol ul. Witosa 3A/5</t>
  </si>
  <si>
    <r>
      <t xml:space="preserve">Przychodnia Almed parter </t>
    </r>
    <r>
      <rPr>
        <b/>
        <sz val="11"/>
        <rFont val="Czcionka tekstu podstawowego"/>
      </rPr>
      <t>gab. 2</t>
    </r>
  </si>
  <si>
    <t>16 624 10 93</t>
  </si>
  <si>
    <t>Jasionka 593</t>
  </si>
  <si>
    <t>NZOZ PRO FAMILIA</t>
  </si>
  <si>
    <t>17 852 82 17</t>
  </si>
  <si>
    <t>ul. Toruńska 11</t>
  </si>
  <si>
    <t>62-600</t>
  </si>
  <si>
    <t>Koło</t>
  </si>
  <si>
    <t>tel. 501 129 444</t>
  </si>
  <si>
    <t>czynne: poniedziałek 8.30-14.00, czw 12-17</t>
  </si>
  <si>
    <t>konin@sluchmed.pl</t>
  </si>
  <si>
    <t>ul. PCK 8</t>
  </si>
  <si>
    <t>czynne: środa 8.30-15.00; piątek 8.30-13.15</t>
  </si>
  <si>
    <t>ul. Mickiewicza 5</t>
  </si>
  <si>
    <t>NZOZ Medyk</t>
  </si>
  <si>
    <t>Aleje 1 Maja 16</t>
  </si>
  <si>
    <t>62-510</t>
  </si>
  <si>
    <t>Konin</t>
  </si>
  <si>
    <t>tel. 63 242 25 97</t>
  </si>
  <si>
    <t>ul. Szpitalna 45</t>
  </si>
  <si>
    <t>62-504</t>
  </si>
  <si>
    <t>tel. 661 425 969</t>
  </si>
  <si>
    <t>czynne: poniedziałek 12-16, wtorek 14-17, czw 8-10, piątek 8-16.</t>
  </si>
  <si>
    <t>Jastrzębie Zdrój</t>
  </si>
  <si>
    <t>ul. Wielkopolska 1D</t>
  </si>
  <si>
    <t>32 471 09 82</t>
  </si>
  <si>
    <t>ul. 11 Listopada 26</t>
  </si>
  <si>
    <t>tel. 512 344 154</t>
  </si>
  <si>
    <t>czynne: pon 8.00-11.00, środa 9.00-11.00; czwartek 13.30-16.00</t>
  </si>
  <si>
    <t>wyjazdowy Lubliniec</t>
  </si>
  <si>
    <t xml:space="preserve">ul. Ligonia 11D </t>
  </si>
  <si>
    <t>42-286</t>
  </si>
  <si>
    <t>Koszęcin</t>
  </si>
  <si>
    <t>tel. 34 350 65 13</t>
  </si>
  <si>
    <t>1 lub 2 razy w miesiącu w zalezności od lekarza</t>
  </si>
  <si>
    <t>Jawor</t>
  </si>
  <si>
    <t>ul. Dmowskiego 9</t>
  </si>
  <si>
    <t>Przychodnia Kormed</t>
  </si>
  <si>
    <t>stały od 23.03.2015</t>
  </si>
  <si>
    <t>59-400</t>
  </si>
  <si>
    <t xml:space="preserve">Jawor </t>
  </si>
  <si>
    <t>ul. Piłsudskiego 10</t>
  </si>
  <si>
    <t>ul. Piechowskiego 36, gabinet 253</t>
  </si>
  <si>
    <t>Przychodnia Rejonowa w Jaworze, I piętro</t>
  </si>
  <si>
    <t>83-400</t>
  </si>
  <si>
    <t>Kościerzyna</t>
  </si>
  <si>
    <t>tel. 58 380 25 35, 533 350 084</t>
  </si>
  <si>
    <t>czynne: pn 8.30-12.30, śr 9.00-15.00, pt 9.00-15.00</t>
  </si>
  <si>
    <t>733 008 958</t>
  </si>
  <si>
    <t>Jaworzyna Śląska</t>
  </si>
  <si>
    <t>ul. Westerplatte 16</t>
  </si>
  <si>
    <t xml:space="preserve">ul. Warszawska 15 </t>
  </si>
  <si>
    <t>26-900</t>
  </si>
  <si>
    <t>Kozienice</t>
  </si>
  <si>
    <t>tel. kom.533 144 312</t>
  </si>
  <si>
    <t xml:space="preserve">czynne: pn-pt 8.00-16.00 </t>
  </si>
  <si>
    <t xml:space="preserve">wyjazdowy Kozienice </t>
  </si>
  <si>
    <t>ul. Gen. Sikorskiego 10 Szpital, poradnia laryngologiczna  3 piętro</t>
  </si>
  <si>
    <t xml:space="preserve">Kozienice </t>
  </si>
  <si>
    <t>czynne: pn, śr 12.00-14.00</t>
  </si>
  <si>
    <t>Jelcz-Laskowice</t>
  </si>
  <si>
    <t>ul. Józefa Bożka 13</t>
  </si>
  <si>
    <t>Przychodnia Rejonowo-Specjalistyczna, pn.:gabinet 124, wt.:gabinet 126</t>
  </si>
  <si>
    <t>71 785 44 80</t>
  </si>
  <si>
    <t>ul. Rusznikarska 17</t>
  </si>
  <si>
    <t>31-261</t>
  </si>
  <si>
    <t>Kraków</t>
  </si>
  <si>
    <t>tel. 12 634 42 23</t>
  </si>
  <si>
    <t>krakow@sluchmed.pl</t>
  </si>
  <si>
    <t>ul. Lubicz 32</t>
  </si>
  <si>
    <t>31-512</t>
  </si>
  <si>
    <t>tel. 12 422 06 09</t>
  </si>
  <si>
    <t>ul. Ogińskiego 6</t>
  </si>
  <si>
    <t>Szpital Wojewódzki, I piętro, łącznik F</t>
  </si>
  <si>
    <t>75 619 99 77</t>
  </si>
  <si>
    <t>733 00 65 41</t>
  </si>
  <si>
    <t>ul. Sobieskiego 4, Przychodnia Rejonowa, I piętro, gab. 107</t>
  </si>
  <si>
    <t xml:space="preserve">22-300 </t>
  </si>
  <si>
    <t>Krasnystaw</t>
  </si>
  <si>
    <t>tel. 82 576 57 47</t>
  </si>
  <si>
    <t>stały od 1.04.2015</t>
  </si>
  <si>
    <t>Plac 3 Maja 4</t>
  </si>
  <si>
    <t>22-300</t>
  </si>
  <si>
    <t>czynne: pn i czw 9.00-17.00, wt, śr,pt 8.00-16.00</t>
  </si>
  <si>
    <t>58-500</t>
  </si>
  <si>
    <t>ul. 1-go Maja 26</t>
  </si>
  <si>
    <t>Al. Niepodległości 25 gab. 9</t>
  </si>
  <si>
    <t>23-210</t>
  </si>
  <si>
    <t>Kraśnik</t>
  </si>
  <si>
    <t>tel. 81 532 14 56</t>
  </si>
  <si>
    <t>czynne: od poniedziałku do piątku w godz. 8-16</t>
  </si>
  <si>
    <t>62 76 66 213</t>
  </si>
  <si>
    <t>ul. Kwiatowa 1</t>
  </si>
  <si>
    <t>Przychodnia Calisia</t>
  </si>
  <si>
    <t>730 120 011</t>
  </si>
  <si>
    <t>ul. Lubelska 40</t>
  </si>
  <si>
    <t xml:space="preserve">23-200 </t>
  </si>
  <si>
    <t>83-300</t>
  </si>
  <si>
    <t>Kartuzy</t>
  </si>
  <si>
    <t>ul. Mściwoja II 13 gab. 4</t>
  </si>
  <si>
    <t>Centrum Medyczne św. Łukasza Sp.  z o.o. Sp. k.</t>
  </si>
  <si>
    <t>733 008 632</t>
  </si>
  <si>
    <t>zmiana godzin od 1 listopada 2016r. Na pn-pt 8-16</t>
  </si>
  <si>
    <t>wyjazdowy Kraśnik</t>
  </si>
  <si>
    <t>ul. Fabryczna 6, Przychodnia FŁT, gabinet 106</t>
  </si>
  <si>
    <t>tel. 81 826 12 97, 601 704 626</t>
  </si>
  <si>
    <t>czynne: pn-czw 8.00-12.00, pt 8.00-16.00</t>
  </si>
  <si>
    <t>40-092</t>
  </si>
  <si>
    <t>Katowice</t>
  </si>
  <si>
    <t>ul. Mickiewicza 9</t>
  </si>
  <si>
    <t>gab. 206 Przychodnia "Moja Przychodnia"</t>
  </si>
  <si>
    <t>32 725 21 31</t>
  </si>
  <si>
    <t>ul. Staszica 21 - zmiana lokalizacji od 1 czerwca 2013</t>
  </si>
  <si>
    <t xml:space="preserve">38-400 </t>
  </si>
  <si>
    <t>Krosno</t>
  </si>
  <si>
    <t>40-114</t>
  </si>
  <si>
    <t>ul. Ściegiennego 49c</t>
  </si>
  <si>
    <t>gab. 14 Przychodnia Medina</t>
  </si>
  <si>
    <t>501 950 338</t>
  </si>
  <si>
    <t>ul. Wawrzyniaka 38</t>
  </si>
  <si>
    <t>Przychodnia Hipokrates I pietro gab.1.5</t>
  </si>
  <si>
    <t>62 782 00 39</t>
  </si>
  <si>
    <t>728 96 79 90</t>
  </si>
  <si>
    <t>ul. Rybia 3</t>
  </si>
  <si>
    <t>63-700</t>
  </si>
  <si>
    <t>Krotoszyn</t>
  </si>
  <si>
    <t>tel. 606 73 04 05</t>
  </si>
  <si>
    <t>czynne: od pon 8-18, wt 8-17, śr 8-18, czw 8-14, pt 8-14</t>
  </si>
  <si>
    <t>krotoszyn@sluchmed.pl</t>
  </si>
  <si>
    <t>ul.Norwida 1</t>
  </si>
  <si>
    <t>57-350</t>
  </si>
  <si>
    <t>KUDOWA ZDRÓJ</t>
  </si>
  <si>
    <t>wt.10.30-12.30</t>
  </si>
  <si>
    <t>ul. Daszyńskiego 19</t>
  </si>
  <si>
    <t>(ul. Daszyńskiego i Powstańców Warszawy)</t>
  </si>
  <si>
    <t>500 629 404</t>
  </si>
  <si>
    <t>ul.Staropolska 7a</t>
  </si>
  <si>
    <t>59-216</t>
  </si>
  <si>
    <t>KUNICE</t>
  </si>
  <si>
    <t>wt.14.00-15.30</t>
  </si>
  <si>
    <t>ul. Krótka 4</t>
  </si>
  <si>
    <t>parter, Przychodnia Specjalistyczna</t>
  </si>
  <si>
    <t>501 530 998</t>
  </si>
  <si>
    <t>ul. Kołłątaja 3 gab. 106,  1 piętro (Przychodnia)</t>
  </si>
  <si>
    <t>82-500</t>
  </si>
  <si>
    <t>Kwidzyn</t>
  </si>
  <si>
    <t>tel. 55 272 68 78</t>
  </si>
  <si>
    <t>czynne: pn-pt 7.30-15.30</t>
  </si>
  <si>
    <t>33 845 40 40</t>
  </si>
  <si>
    <t>ul. Pocztowa 4D</t>
  </si>
  <si>
    <t>59-220</t>
  </si>
  <si>
    <t>ul. Paderewskiego 18</t>
  </si>
  <si>
    <t>LEGNICA</t>
  </si>
  <si>
    <t>(76) 722 03 63</t>
  </si>
  <si>
    <t>PARTER, obok sklepu rowerowego</t>
  </si>
  <si>
    <t>41 303 06 79</t>
  </si>
  <si>
    <t>ul.Piekarska 7</t>
  </si>
  <si>
    <t>pt.14.30-15.30</t>
  </si>
  <si>
    <t>25-394</t>
  </si>
  <si>
    <t>ul. Tarnowska 4</t>
  </si>
  <si>
    <t xml:space="preserve"> 41 277 15 91</t>
  </si>
  <si>
    <t>789 218 707</t>
  </si>
  <si>
    <t>ul. M. Skłodowskiej-Curie 23</t>
  </si>
  <si>
    <t>ul. Niepodległości 9</t>
  </si>
  <si>
    <t>64-100</t>
  </si>
  <si>
    <t>Leszno</t>
  </si>
  <si>
    <t>tel. 535 852 600, 65 5371722</t>
  </si>
  <si>
    <t>czynne: pon, wt, czw, pt 8-16, śr 9-17</t>
  </si>
  <si>
    <t>Powiatowe Centrum Zdrowia S.A.</t>
  </si>
  <si>
    <t>733 820 052</t>
  </si>
  <si>
    <t>ul. Kiepury 45 Wojewódzki Szpital Zespolony w Lesznie</t>
  </si>
  <si>
    <t>tel. 535 886 900</t>
  </si>
  <si>
    <t>czynne: poniedziałek, wtorek, czwartek 8.00-16.00</t>
  </si>
  <si>
    <t>Kłodzko</t>
  </si>
  <si>
    <t>ul.Baworowo 67</t>
  </si>
  <si>
    <t>59-820</t>
  </si>
  <si>
    <t>LEŚNA</t>
  </si>
  <si>
    <t>wt. 14.00-18.00</t>
  </si>
  <si>
    <t>ul. Mickiewicza 14</t>
  </si>
  <si>
    <t>37-300</t>
  </si>
  <si>
    <t>Leżajsk</t>
  </si>
  <si>
    <t>17 240-28-04</t>
  </si>
  <si>
    <t>Knurów</t>
  </si>
  <si>
    <t>ul. Witosa 2d</t>
  </si>
  <si>
    <t>Osiedle Wojska Polskiego II</t>
  </si>
  <si>
    <t>32 307 20 30</t>
  </si>
  <si>
    <t>730 120 026</t>
  </si>
  <si>
    <t>ul. Mickiewicza 10a</t>
  </si>
  <si>
    <t xml:space="preserve">37-600 </t>
  </si>
  <si>
    <t>Lubaczów</t>
  </si>
  <si>
    <t>tel. 16 632 02 34</t>
  </si>
  <si>
    <t>ul. Generała Franciszka Żymirskiego 2, parter, gab. 2</t>
  </si>
  <si>
    <t>Miejski Samodzielny Publiczny Zakład Opieki Zdrowotnej</t>
  </si>
  <si>
    <t>22 786 01 40</t>
  </si>
  <si>
    <t>lubaczow@sluchmed.pl</t>
  </si>
  <si>
    <t>wyjazdowy Lubaczów</t>
  </si>
  <si>
    <t>37-600</t>
  </si>
  <si>
    <t>tel. 16  632 50 00 lub tel. 16 632 02 34</t>
  </si>
  <si>
    <t>czynne: każda środa 14.30-18.00</t>
  </si>
  <si>
    <t>ul. Wojska Polskiego 14</t>
  </si>
  <si>
    <t xml:space="preserve">Pl.Okrzei </t>
  </si>
  <si>
    <t>NZOZ KRAK-MED</t>
  </si>
  <si>
    <t>59-800</t>
  </si>
  <si>
    <t>LUBAŃ</t>
  </si>
  <si>
    <t>ostatni wtorek miesiąca</t>
  </si>
  <si>
    <t>ul. Lubelska 79/XI</t>
  </si>
  <si>
    <t xml:space="preserve">21-100 </t>
  </si>
  <si>
    <t>Lubartów</t>
  </si>
  <si>
    <t>tel. 81 854 55 58</t>
  </si>
  <si>
    <t>czynne: poniedziałek i środa 10.00-18.00, wtorek, czwartek, piątek 8.30-16.30</t>
  </si>
  <si>
    <t>lubartow@sluchmed.pl</t>
  </si>
  <si>
    <t>ul. Cicha 14, Szpital, I piętro gab. 8</t>
  </si>
  <si>
    <t>21-100</t>
  </si>
  <si>
    <t>tel. 854 55 58, 609 418 759</t>
  </si>
  <si>
    <t>każdy wtorek 8.00-12.00</t>
  </si>
  <si>
    <t>ul. Tyszkiewiczów 5</t>
  </si>
  <si>
    <t>NZOZ ESS-MED I piętro gab. 13</t>
  </si>
  <si>
    <t>607 615 501</t>
  </si>
  <si>
    <t>ul. Chrobrego 4</t>
  </si>
  <si>
    <t>59-300</t>
  </si>
  <si>
    <t>LUBIN</t>
  </si>
  <si>
    <t>(76) 746 26 66</t>
  </si>
  <si>
    <t>CD-T MEDICUS ul. Armii Krajowej 35a</t>
  </si>
  <si>
    <t>pt. 15.00-19.00</t>
  </si>
  <si>
    <t>ul. Wojska Polskiego 69</t>
  </si>
  <si>
    <t xml:space="preserve">Szpital, lok. 4 </t>
  </si>
  <si>
    <t>85 307 05 15</t>
  </si>
  <si>
    <t>570 990 086</t>
  </si>
  <si>
    <t>ul. Orla 5</t>
  </si>
  <si>
    <t xml:space="preserve">20-022 </t>
  </si>
  <si>
    <t>Lublin</t>
  </si>
  <si>
    <t>tel. 81 534 04 09</t>
  </si>
  <si>
    <t>czynne: pn.-pt. 9:00-17:00</t>
  </si>
  <si>
    <t>ul. Witosa 3A/5</t>
  </si>
  <si>
    <t>ul. Chodźki 3 lok. 8</t>
  </si>
  <si>
    <t>20-093</t>
  </si>
  <si>
    <t>Centrum Medyczne Medikol</t>
  </si>
  <si>
    <t>tel. 81 742 51 88</t>
  </si>
  <si>
    <t>czynne pn-pt 9.00-17.00</t>
  </si>
  <si>
    <t>wyjazdowy Lublin</t>
  </si>
  <si>
    <t>ul. Hipoteczna 4</t>
  </si>
  <si>
    <t>20-027</t>
  </si>
  <si>
    <t>tel. 81 534 04 09 (Orla) lub 81 742 51 88 (Chodźki)</t>
  </si>
  <si>
    <t>czynne: pn-pt 9.00-12.00, pn i czw 15.00-17.00</t>
  </si>
  <si>
    <t>501 129 444</t>
  </si>
  <si>
    <t>ul. Leonarda 3B</t>
  </si>
  <si>
    <t>20-625</t>
  </si>
  <si>
    <t>tel. 81 445 87 76</t>
  </si>
  <si>
    <t>63 242 25 97</t>
  </si>
  <si>
    <t>ul. Nowy Świat 38 budynek B</t>
  </si>
  <si>
    <t>20-418</t>
  </si>
  <si>
    <t>tel. 81 728 51 67</t>
  </si>
  <si>
    <t>Wojewódzki Szpital Zespolony w Koninie</t>
  </si>
  <si>
    <t>661 425 969</t>
  </si>
  <si>
    <t>stały - od 1.09.2016</t>
  </si>
  <si>
    <t>ul. Langiewicza 6A, II piętro gab. 11</t>
  </si>
  <si>
    <t>20-035</t>
  </si>
  <si>
    <t>81 750 33 65</t>
  </si>
  <si>
    <t>Przychodnia Max-Med II gab. 5</t>
  </si>
  <si>
    <t>512 344 154</t>
  </si>
  <si>
    <t>wtorek i środa 9.00-17.00, czwartek i piątek 8.00-16.00</t>
  </si>
  <si>
    <t>34 350 65 13</t>
  </si>
  <si>
    <t>lubliniec@sluchmed.pl</t>
  </si>
  <si>
    <t>ul. Piechowskiego 36</t>
  </si>
  <si>
    <t>(obok rejestracji)</t>
  </si>
  <si>
    <t>58 380 25 35</t>
  </si>
  <si>
    <t>533 350 084</t>
  </si>
  <si>
    <t>533 144 312</t>
  </si>
  <si>
    <t>ul. Gen. Sikorskiego 10 Szpital</t>
  </si>
  <si>
    <t>Poradnia laryngologiczna 3 piętro</t>
  </si>
  <si>
    <t>Al. Kraśnicka 100 BLOK A wejście A (szpital)</t>
  </si>
  <si>
    <t>20-718</t>
  </si>
  <si>
    <t>ul. Warecka 13</t>
  </si>
  <si>
    <t>Przychodnia DAN-MED</t>
  </si>
  <si>
    <t xml:space="preserve">PRZYCHODNIA III PIĘTRO GAB. SŁUCHMED </t>
  </si>
  <si>
    <t>12 634 42 23</t>
  </si>
  <si>
    <t>12 422 06 09</t>
  </si>
  <si>
    <t>pn-pt 8.00-16.00</t>
  </si>
  <si>
    <t>31-913</t>
  </si>
  <si>
    <t>os. Na Skarpie 66</t>
  </si>
  <si>
    <t>(budynek przy wjeździe na terenie Szpitala im. S. Żeromskiego w Krakowie)</t>
  </si>
  <si>
    <t>ul. Sobieskiego 4</t>
  </si>
  <si>
    <t>Przychodnia Rejonowa, I piętro, gab. 107</t>
  </si>
  <si>
    <t>82 576 57 47</t>
  </si>
  <si>
    <t>od 1.01.2017</t>
  </si>
  <si>
    <t>ul. Topolowa 7 (Przychodnia)</t>
  </si>
  <si>
    <t>20-352</t>
  </si>
  <si>
    <t>ul. Sobieskiego 9, I piętro</t>
  </si>
  <si>
    <t>42-700</t>
  </si>
  <si>
    <t>Lubliniec</t>
  </si>
  <si>
    <t>ul.Sportowa 9</t>
  </si>
  <si>
    <t>58-210</t>
  </si>
  <si>
    <t>ŁAGIEWNIKI</t>
  </si>
  <si>
    <t>pierwsza środa 14.00-16.00</t>
  </si>
  <si>
    <t>81 826 12 97</t>
  </si>
  <si>
    <t>wyjazdowy Białystok 1</t>
  </si>
  <si>
    <t>ul. Korczaka 23</t>
  </si>
  <si>
    <t>18-100</t>
  </si>
  <si>
    <t>Łapy</t>
  </si>
  <si>
    <t>tel. 85 732 17 33 lub 660 460 086</t>
  </si>
  <si>
    <t>czynne: czwartek 9.00-11.00</t>
  </si>
  <si>
    <t xml:space="preserve">Al. Niepodległości 25 </t>
  </si>
  <si>
    <t>gab. 9</t>
  </si>
  <si>
    <t>81 532 14 56</t>
  </si>
  <si>
    <t>wyjazdowy Łęczna</t>
  </si>
  <si>
    <t>ul. Krasnystawska 52 I piętro gab. B31</t>
  </si>
  <si>
    <t>ul. Fabryczna 6</t>
  </si>
  <si>
    <t>21-010</t>
  </si>
  <si>
    <t>Przychodnia FŁT, gabinet 106</t>
  </si>
  <si>
    <t>Łęczna</t>
  </si>
  <si>
    <t>601 704 626</t>
  </si>
  <si>
    <t>tel. 81 444 88 48</t>
  </si>
  <si>
    <t>czynne: pn, śr 8.00-12.00</t>
  </si>
  <si>
    <t>ul. Staszica 21</t>
  </si>
  <si>
    <t>ul. Stefanii Pawlak 3</t>
  </si>
  <si>
    <t xml:space="preserve">21-010 </t>
  </si>
  <si>
    <t>czynne: od poniedziałku do piątku 8.00-16.00</t>
  </si>
  <si>
    <t>ul. Zachodnia 6, Szpital im. Św. Faustyny Kowalskiej, I piętro, gab. 158</t>
  </si>
  <si>
    <t>62 307 00 45</t>
  </si>
  <si>
    <t>789 218 741</t>
  </si>
  <si>
    <t>99-100</t>
  </si>
  <si>
    <t>Łęczyca</t>
  </si>
  <si>
    <t>tel. 602 397 741,  730 620 062,   (24) 30 70 130</t>
  </si>
  <si>
    <t>łódzkie</t>
  </si>
  <si>
    <t>Kudowa Zdrój</t>
  </si>
  <si>
    <t>ul. Norwida 1</t>
  </si>
  <si>
    <t>ul. Kazańska 2</t>
  </si>
  <si>
    <t>18-400</t>
  </si>
  <si>
    <t>Łomża</t>
  </si>
  <si>
    <t>Kunice</t>
  </si>
  <si>
    <t>pn, wt, śr, cz, pt 8-16</t>
  </si>
  <si>
    <t>ul. Staropolska 7a</t>
  </si>
  <si>
    <t>ul. Kołłątaja 3</t>
  </si>
  <si>
    <t>Przychodnia, gab. 106, I piętro</t>
  </si>
  <si>
    <t>55 272 68 78</t>
  </si>
  <si>
    <t>ul. Siedlecka 20A I piętro gab. 5 NZOZ RAD-MED.</t>
  </si>
  <si>
    <t>08-200</t>
  </si>
  <si>
    <t>Łosice</t>
  </si>
  <si>
    <t>tel. 533 355 966</t>
  </si>
  <si>
    <t>Legnica</t>
  </si>
  <si>
    <t>ul. Piekarska 7</t>
  </si>
  <si>
    <t>ul. Wysoka 10/14 parter gab. 2</t>
  </si>
  <si>
    <t>90-023</t>
  </si>
  <si>
    <t>Łódź</t>
  </si>
  <si>
    <t>tel. 42 307 25 77, 730 590 051</t>
  </si>
  <si>
    <t>czynne: pn-czw 9.00-17.00, pt 9.00-15.00</t>
  </si>
  <si>
    <t>65 5371722</t>
  </si>
  <si>
    <t>535 886 900</t>
  </si>
  <si>
    <t>Centrum Medyczne Bałuty, ul. Karola Libelta 16, gab. 62</t>
  </si>
  <si>
    <t>91-713</t>
  </si>
  <si>
    <t>733-820-012, 42 307-30-22</t>
  </si>
  <si>
    <t>ul. Kiepury 45</t>
  </si>
  <si>
    <t>Wojewódzki Szpital Zespolony w Lesznie gab. 133</t>
  </si>
  <si>
    <t>535 852 600</t>
  </si>
  <si>
    <t>ul. Kopernika 25</t>
  </si>
  <si>
    <t>90-545</t>
  </si>
  <si>
    <t>733990079, 42 307 00 67</t>
  </si>
  <si>
    <t>Leśna</t>
  </si>
  <si>
    <t>ul. Baworowo 67</t>
  </si>
  <si>
    <t>75 724 28 95</t>
  </si>
  <si>
    <t>17 240 28 04</t>
  </si>
  <si>
    <t>wyjazdowy Biała Podlaska</t>
  </si>
  <si>
    <t>ul. Rogalińskiego 3, Przychodnia Specjalistyczna, I piętro, gab. 109</t>
  </si>
  <si>
    <t>21-400</t>
  </si>
  <si>
    <t>Łuków</t>
  </si>
  <si>
    <t>tel. 25 644 05 08</t>
  </si>
  <si>
    <t>czynne: środy i piątki 9.00-13.00</t>
  </si>
  <si>
    <t>87-600</t>
  </si>
  <si>
    <t>Lipno</t>
  </si>
  <si>
    <t>ul. T. Kościuszki 5</t>
  </si>
  <si>
    <t>gab. 1 NZOZ "Lekarze Rodzinni"</t>
  </si>
  <si>
    <t>54 287 34 42</t>
  </si>
  <si>
    <t>ul. Piłsudskiego 4</t>
  </si>
  <si>
    <t>ul. Wincentego Witosa 2, Przychodnia specjalistyczna</t>
  </si>
  <si>
    <t>06-200</t>
  </si>
  <si>
    <t>Maków Mazowiecki</t>
  </si>
  <si>
    <t>tel. 512 284 524</t>
  </si>
  <si>
    <t>czynne: 1 i 3 poniedziałek m-ca 8.30-14.00</t>
  </si>
  <si>
    <t>naprzeciwko Poczty Polskiej</t>
  </si>
  <si>
    <t>16 632 02 34</t>
  </si>
  <si>
    <t>ul. Słowackiego 2 pokój nr 14 I piętro (Przychodnia Remedium)</t>
  </si>
  <si>
    <t>82-200</t>
  </si>
  <si>
    <t>MALBORK</t>
  </si>
  <si>
    <t>730130014, 55 307 02 77</t>
  </si>
  <si>
    <t>16 632 50 00</t>
  </si>
  <si>
    <t>81 854 55 58</t>
  </si>
  <si>
    <t>ul. Sportowa 3, Przychodnia lekarska</t>
  </si>
  <si>
    <t>05-270</t>
  </si>
  <si>
    <t>Marki</t>
  </si>
  <si>
    <t>tel. 22 781 16 05</t>
  </si>
  <si>
    <t>czynne: 2 i 4 poniedziałek m-ca 8.00-11.30</t>
  </si>
  <si>
    <t>WYJAZDOWY WAŁBRZYCH SŁOWACKIEGO</t>
  </si>
  <si>
    <t>ul.Nad Potokiem 4</t>
  </si>
  <si>
    <t>58-350</t>
  </si>
  <si>
    <t>MIEROSZÓW</t>
  </si>
  <si>
    <t>(74)6663922</t>
  </si>
  <si>
    <t>co druga środa 10.00-12.30</t>
  </si>
  <si>
    <t>ul. Cicha 14</t>
  </si>
  <si>
    <t>Szpital, I piętro gab. 8</t>
  </si>
  <si>
    <t>609 418 759</t>
  </si>
  <si>
    <t>Lubin</t>
  </si>
  <si>
    <t>ul.Sycowska 34</t>
  </si>
  <si>
    <t>56-513</t>
  </si>
  <si>
    <t>MIĘDZYBÓRZ</t>
  </si>
  <si>
    <t>pierwszy wtorek miesiąca 13.30-15.00</t>
  </si>
  <si>
    <t>SPZOZ Międzychód ul. Szpitalna 10, pok. 137</t>
  </si>
  <si>
    <t>64-400</t>
  </si>
  <si>
    <t>Międzychód</t>
  </si>
  <si>
    <t>ul. Armii Krajowej 35a</t>
  </si>
  <si>
    <t>tel. 535 900 399</t>
  </si>
  <si>
    <t>czynne: , rejestracja codziennie pn-pt 8-16 tel. 535 900 399, czynne pt 14.00-20.00</t>
  </si>
  <si>
    <t>ul. Doktor Witolda Chodźki 3</t>
  </si>
  <si>
    <t>81 742 51 88</t>
  </si>
  <si>
    <t>ul. Wiejska 13, Przychodnia Specjalistyczna, I piętro, pok. 162</t>
  </si>
  <si>
    <t>21-560</t>
  </si>
  <si>
    <t>Międzyrzec Podlaski</t>
  </si>
  <si>
    <t>tel. 530 133 103</t>
  </si>
  <si>
    <t>81 445 87 76</t>
  </si>
  <si>
    <t>stały od 20 lipca 2016</t>
  </si>
  <si>
    <t>ul. Lubelska 15</t>
  </si>
  <si>
    <t>tel. 83 307 05 77 kom 733 870 085</t>
  </si>
  <si>
    <t xml:space="preserve">poniedziałek 9-17 wtorek-piątek 8-16
</t>
  </si>
  <si>
    <t>20-022</t>
  </si>
  <si>
    <t>ul. Okrzei 31</t>
  </si>
  <si>
    <t>43-190</t>
  </si>
  <si>
    <t>Mikołów</t>
  </si>
  <si>
    <t>tel. 535 850 390,  32 226-21-48</t>
  </si>
  <si>
    <t>ul. Nowy Świat 38</t>
  </si>
  <si>
    <t>budynek B</t>
  </si>
  <si>
    <t>81 728 51 67</t>
  </si>
  <si>
    <t>ul. Kopernika 21</t>
  </si>
  <si>
    <t>56-300</t>
  </si>
  <si>
    <t>MILICZ</t>
  </si>
  <si>
    <t>(71) 727 95 97</t>
  </si>
  <si>
    <t>pn-czw 9.00-17.00</t>
  </si>
  <si>
    <t>milicz@sluchmed.pl</t>
  </si>
  <si>
    <t>81 534 04 09 (Orla)</t>
  </si>
  <si>
    <t>81 742 51 88 (Chodźki)</t>
  </si>
  <si>
    <t>WYJAZDOWY MILICZ</t>
  </si>
  <si>
    <t>ul. Grzybowa 1</t>
  </si>
  <si>
    <t>(71)7279597</t>
  </si>
  <si>
    <t>śr. 14.00-16.00</t>
  </si>
  <si>
    <t>ul. Langiewicza 6A</t>
  </si>
  <si>
    <t>II piętro gab. 11</t>
  </si>
  <si>
    <t>wyjazdowy Bialystok 2</t>
  </si>
  <si>
    <t>ul. Aleja Niepodległości 9</t>
  </si>
  <si>
    <t>19-100</t>
  </si>
  <si>
    <t>Mońki</t>
  </si>
  <si>
    <t>tel. 85 744 36 44 lub 512 494 314</t>
  </si>
  <si>
    <t>czynne: środa 9.00-12.00, czwartek 10.00-15.00</t>
  </si>
  <si>
    <t>Al. Kraśnicka 100</t>
  </si>
  <si>
    <t>Szpital, BLOK A, wejście A</t>
  </si>
  <si>
    <t>81 525 74 98</t>
  </si>
  <si>
    <t>733 006 859</t>
  </si>
  <si>
    <t>ul. Piłsudskiego 6</t>
  </si>
  <si>
    <t>32-400</t>
  </si>
  <si>
    <t>ul. Topolowa 7</t>
  </si>
  <si>
    <t>Myślenice</t>
  </si>
  <si>
    <t>Przychodnia, poziom -1</t>
  </si>
  <si>
    <t>12 307 08 80</t>
  </si>
  <si>
    <t>81 728 54 49</t>
  </si>
  <si>
    <t>od poniedziałku do piątku w godz. 8.00-16.00.</t>
  </si>
  <si>
    <t>Lubelskie Centrum Słuchu i Mowy Słuchmed</t>
  </si>
  <si>
    <t>ul. Chodźki 3</t>
  </si>
  <si>
    <t>od 1.09.2016</t>
  </si>
  <si>
    <t>lokal 8</t>
  </si>
  <si>
    <t>81 443 04 44</t>
  </si>
  <si>
    <t>wyjazdowy Kraków</t>
  </si>
  <si>
    <t>ul. Piękna 4 Niepołomickie Centrum Profilaktyczno-Lecznicze</t>
  </si>
  <si>
    <t>32-005</t>
  </si>
  <si>
    <t>Niepołomice</t>
  </si>
  <si>
    <t>tel. 530 977 043</t>
  </si>
  <si>
    <t>czynne: wtorek 9.00-13.00, piątek 13.00-17.00</t>
  </si>
  <si>
    <t>ul. Sobieskiego 9</t>
  </si>
  <si>
    <t>I piętro pokój nr 10</t>
  </si>
  <si>
    <t>Łagiewniki</t>
  </si>
  <si>
    <t>ul. Sportowa 9</t>
  </si>
  <si>
    <t>ul. Wolności 17, naprzeciwko sklepu Rossmann</t>
  </si>
  <si>
    <t>37-400</t>
  </si>
  <si>
    <t>NISKO</t>
  </si>
  <si>
    <t>Tel. 15 844 75 82</t>
  </si>
  <si>
    <t>pn, wt, czw, pt 8.00-16.00, środa 9.00-17.00</t>
  </si>
  <si>
    <t>660 460 086</t>
  </si>
  <si>
    <t>wyjazdowy Nisko</t>
  </si>
  <si>
    <t>ul. Wolności 54, Przychodnia Specjalistyczna, II piętro, gab. nr 11</t>
  </si>
  <si>
    <t>czynne: każdy piątek 8.00 – 12.00</t>
  </si>
  <si>
    <t>nisko@sluchmed.pl</t>
  </si>
  <si>
    <t>505 564 292</t>
  </si>
  <si>
    <t>ul. Krasnystawska 52</t>
  </si>
  <si>
    <t>I piętro gab. B31</t>
  </si>
  <si>
    <t>od lipca 2015</t>
  </si>
  <si>
    <t>ul. Jana Pawła II 3/2, naprzeciwko Przychodni</t>
  </si>
  <si>
    <t>39-460</t>
  </si>
  <si>
    <t>Nowa Dęba</t>
  </si>
  <si>
    <t>tel. 15 811-10-16</t>
  </si>
  <si>
    <t>ul. Zachodnia 6</t>
  </si>
  <si>
    <t>ZOZ Łęczyca, I piętro, gab. 158</t>
  </si>
  <si>
    <t>24 30 70 130</t>
  </si>
  <si>
    <t>602 397 741, 730 620 062</t>
  </si>
  <si>
    <t>wyjazdowy Nowa Dęba</t>
  </si>
  <si>
    <t>ul. Szkolna 7, NZOZ PULS</t>
  </si>
  <si>
    <t>czynne: II i IV środa miesiąca w godz. 14.00-16.00</t>
  </si>
  <si>
    <t>ndeba@sluchmed.pl</t>
  </si>
  <si>
    <t>ul. Krasickiego (Hala Targowa)</t>
  </si>
  <si>
    <t>tel. 733-890-039</t>
  </si>
  <si>
    <t>pn. , śr.  i pt. w godz. 8.00 - 16.00</t>
  </si>
  <si>
    <t>wyjazdowy Nowa Ruda-Słupiec</t>
  </si>
  <si>
    <t xml:space="preserve"> ul. Szpitalna 2</t>
  </si>
  <si>
    <t>57-400</t>
  </si>
  <si>
    <t>NOWA RUDA</t>
  </si>
  <si>
    <t>(74) 872 20 49</t>
  </si>
  <si>
    <t>czynne: czwartek 8.00-13.00</t>
  </si>
  <si>
    <t>ul. Siedlecka 20A</t>
  </si>
  <si>
    <t>NZOZ RAD-MED, I piętro gab. 5</t>
  </si>
  <si>
    <t>533 355 966</t>
  </si>
  <si>
    <t>WYJAZDOWY NOWA RUDA</t>
  </si>
  <si>
    <t>ul.Piłsudskiego 2</t>
  </si>
  <si>
    <t xml:space="preserve">ul. Wysoka 10/14 </t>
  </si>
  <si>
    <t>Parter gab. 2</t>
  </si>
  <si>
    <t>42 307 25 77</t>
  </si>
  <si>
    <t>czw. 13.00-16.00</t>
  </si>
  <si>
    <t>730 590 051</t>
  </si>
  <si>
    <t>ul. Kwiatkowskiego 1</t>
  </si>
  <si>
    <t>57-402</t>
  </si>
  <si>
    <t>NOWA RUDA-SŁUPIEC</t>
  </si>
  <si>
    <t>601 52 74 74</t>
  </si>
  <si>
    <t>czynne: pn, wt , śr, pt  9.00-17.00</t>
  </si>
  <si>
    <t>ul. Karola Libelta 16</t>
  </si>
  <si>
    <t>Centrum Medyczne Bałuty,  gab. 62</t>
  </si>
  <si>
    <t>42 307 30 22</t>
  </si>
  <si>
    <t>733 820 012</t>
  </si>
  <si>
    <t>Nowodworskie Centrum Medyczne ul. Paderewskiego 7 (parter, obok wejścia do przychodni)</t>
  </si>
  <si>
    <t>05-100</t>
  </si>
  <si>
    <t>NOWY DWÓR MAZOWIECKI</t>
  </si>
  <si>
    <t>tel. 22 299 39 30, 730 520 056.</t>
  </si>
  <si>
    <t>czynne: pn-śr 8.00-16.00, czw 8.00-17.00, pt 8.00-15.00</t>
  </si>
  <si>
    <t>42 307 00 67</t>
  </si>
  <si>
    <t>733 990 079</t>
  </si>
  <si>
    <t>Aleje Wolności 49, II piętro,poradnia laryngologiczna</t>
  </si>
  <si>
    <t xml:space="preserve">33-300 </t>
  </si>
  <si>
    <t>Nowy Sącz</t>
  </si>
  <si>
    <t>18 300 03 02, 733 870 065</t>
  </si>
  <si>
    <t>pn, wt, czw, pt 8.30-16.30 śr 9.30-17.30</t>
  </si>
  <si>
    <t>91-362</t>
  </si>
  <si>
    <t>ul. Zgierska 240</t>
  </si>
  <si>
    <t>HELP-MED gab. 7</t>
  </si>
  <si>
    <t>42 659 30 00</t>
  </si>
  <si>
    <t>93-177</t>
  </si>
  <si>
    <t>ul. gen. J. Dąbrowskiego 15B</t>
  </si>
  <si>
    <t>gab. 3 Centrum Medyczne Remedium</t>
  </si>
  <si>
    <t>42 672 27 91</t>
  </si>
  <si>
    <t>728 995 907</t>
  </si>
  <si>
    <t>ul.Dworcowa 54</t>
  </si>
  <si>
    <t>55-120</t>
  </si>
  <si>
    <t>OBORNIKI ŚLĄSKIE</t>
  </si>
  <si>
    <t>25 644 05 08</t>
  </si>
  <si>
    <t>ul.Trzebnicka 37</t>
  </si>
  <si>
    <t>czw. 9.30-12.30</t>
  </si>
  <si>
    <t>ul. Rogalińskiego 3</t>
  </si>
  <si>
    <t>Przychodnia Specjalistyczna, I piętro, gab. 109</t>
  </si>
  <si>
    <t>Przychodnia Eskulap ul. 11 Listopada 23 gab. 26</t>
  </si>
  <si>
    <t>19-400</t>
  </si>
  <si>
    <t>Olecko</t>
  </si>
  <si>
    <t>ul. Wincentego Witosa 2</t>
  </si>
  <si>
    <t>szpital, gab. 6 parter obok poradni laryngologicznej</t>
  </si>
  <si>
    <t>czynne: pt 13.00-15.00</t>
  </si>
  <si>
    <t>789 218 728</t>
  </si>
  <si>
    <t>Malbork</t>
  </si>
  <si>
    <t>ul. Słowackiego 2</t>
  </si>
  <si>
    <t>Przychodnia Remedium, I piętro, pokój nr 14</t>
  </si>
  <si>
    <t>55 307 02 77</t>
  </si>
  <si>
    <t>ul. Daszyńskiego 5G</t>
  </si>
  <si>
    <t>730 130 014</t>
  </si>
  <si>
    <t>56-400</t>
  </si>
  <si>
    <t>OLEŚNICA</t>
  </si>
  <si>
    <t>(71) 793 24 44</t>
  </si>
  <si>
    <t>pn, wt, pt 8.00-17.00, śr, czw 8.00-16.00</t>
  </si>
  <si>
    <t>ul.3-go Maja 43-46A</t>
  </si>
  <si>
    <t>pn. 9.00-12.00</t>
  </si>
  <si>
    <t>ul. Kościuszki 23F</t>
  </si>
  <si>
    <t>wejście od Al. Rodła przy Rondzie Lotników Polskich (naprzeciw E. Leclerc)</t>
  </si>
  <si>
    <t>506 362 844</t>
  </si>
  <si>
    <t>ul. Dworcowa 28 II piętro gab. 236A</t>
  </si>
  <si>
    <t>10-437</t>
  </si>
  <si>
    <t>Olsztyn</t>
  </si>
  <si>
    <t>tel. 89 533 24 29</t>
  </si>
  <si>
    <t>czynne: pn, śr, czw 8-16, wt 8-17, pt 8-15</t>
  </si>
  <si>
    <t>ul. Żołnierska 18 Wojewódzki Szpital Specjalistyczny wysoki parter pok. 72</t>
  </si>
  <si>
    <t>10-561</t>
  </si>
  <si>
    <t>tel. 535 940 010, 89 3070710</t>
  </si>
  <si>
    <t>czw 8.00-11.00</t>
  </si>
  <si>
    <t>ul. Żołnierska 18a Wojewódzki Specjalistyczny Szpital Dziecięcy Pawilon rehabilitacyjny piętro I, gab. 103</t>
  </si>
  <si>
    <t>czynne: pn, wt, śr, pt 8.00-16.00; czw 11.30-16.00</t>
  </si>
  <si>
    <t>ul. Sportowa 3</t>
  </si>
  <si>
    <t>22 781 16 05</t>
  </si>
  <si>
    <t>ul. Strzelna 8b/11</t>
  </si>
  <si>
    <t>praga-pn@sluchmed.pl</t>
  </si>
  <si>
    <t>55-200</t>
  </si>
  <si>
    <t>OŁAWA</t>
  </si>
  <si>
    <t>(71) 740 00 59</t>
  </si>
  <si>
    <t>ul. Baczyńskiego 1 (Szpital)</t>
  </si>
  <si>
    <t xml:space="preserve">55-200 Oława </t>
  </si>
  <si>
    <t>pn-pt 9.00-11.00</t>
  </si>
  <si>
    <t>wyjazdowy Sandomierz</t>
  </si>
  <si>
    <t>ul. Szpitalna 4, gab.116 , I piętro Poradnia Laryngologiczna</t>
  </si>
  <si>
    <t>27-500</t>
  </si>
  <si>
    <t>Opatów</t>
  </si>
  <si>
    <t>tel.  15  644 55 44</t>
  </si>
  <si>
    <t>czynne: każdy piątek w godz. 10.00 – 15.00 ( S-rz2 )oraz środa 14.00 – 16.00 ( S-rz1)</t>
  </si>
  <si>
    <t>sandomierz@sluchmed.pl</t>
  </si>
  <si>
    <t>informacji o środzie nie umieszczamy na ulotkach</t>
  </si>
  <si>
    <t>32-200</t>
  </si>
  <si>
    <t>Miechów</t>
  </si>
  <si>
    <t>ul. Szpitalna 3</t>
  </si>
  <si>
    <t>parter bud. B (naprzeciwko Apteki Słoneczko)</t>
  </si>
  <si>
    <t>530 977 043</t>
  </si>
  <si>
    <t>ul. Reymonta 20, parter</t>
  </si>
  <si>
    <t>45-066</t>
  </si>
  <si>
    <t xml:space="preserve">Opole  </t>
  </si>
  <si>
    <t>tel. 77 438 01 14, 730 350 085</t>
  </si>
  <si>
    <t>czynne: pn-pt 8.00-17.00</t>
  </si>
  <si>
    <t>Mieroszów</t>
  </si>
  <si>
    <t>ul. Nad Potokiem 4</t>
  </si>
  <si>
    <t>74 666 39 22</t>
  </si>
  <si>
    <t>ul. Stary Rynek 50</t>
  </si>
  <si>
    <t xml:space="preserve">24-300 </t>
  </si>
  <si>
    <t>Opole Lubelskie</t>
  </si>
  <si>
    <t>Międzybórz</t>
  </si>
  <si>
    <t>ul. Sycowska 34</t>
  </si>
  <si>
    <t>ul. Insurekcyjna 6 parter gab. 1U Przychodnia Lekarska</t>
  </si>
  <si>
    <t>07-410</t>
  </si>
  <si>
    <t>Ostrołęka</t>
  </si>
  <si>
    <t>534 778 842 lub 29 307 00 45</t>
  </si>
  <si>
    <t>czynne: pon-pt 8.00-16.00</t>
  </si>
  <si>
    <t>ul. Szpitalna 10</t>
  </si>
  <si>
    <t>SPZOZ Międzychód, gab.104/5</t>
  </si>
  <si>
    <t>535 900 399</t>
  </si>
  <si>
    <t>poznan@sluchmed.pl</t>
  </si>
  <si>
    <t>NZOZ Medicus Dorota Pawlak-Wilczyńska ul. Dubois 26A</t>
  </si>
  <si>
    <t>07-300</t>
  </si>
  <si>
    <t>Ostrów Mazowiecka</t>
  </si>
  <si>
    <t>tel. 510 289 648</t>
  </si>
  <si>
    <t>czynne: wtorki 13.30-16.00</t>
  </si>
  <si>
    <t>stały, info Ewa Decyk 11.01.2016</t>
  </si>
  <si>
    <t>Powiatowa Przychodnia Specjalistyczna ul. Dubois 68, I piętro gab. 2/1</t>
  </si>
  <si>
    <t>czynne: pn, śr, czw, pt 8.00-16.00, wt 8.00-13.00</t>
  </si>
  <si>
    <t>83 307 05 77</t>
  </si>
  <si>
    <t>ul. Wiejska 13</t>
  </si>
  <si>
    <t>Przychodnia Specjalistyczna, I piętro, pok. 162</t>
  </si>
  <si>
    <t>530 133 103</t>
  </si>
  <si>
    <t>ul. Limanowskiego 24 (obok Apteki)</t>
  </si>
  <si>
    <t>63-400</t>
  </si>
  <si>
    <t>Ostrów Wielkopolski</t>
  </si>
  <si>
    <t>tel. 698 643 640, 533083653</t>
  </si>
  <si>
    <t>pn 8-16, wt 8-16, śr 8-16, czw 10-18, pt 8-16</t>
  </si>
  <si>
    <t>owielkopolski@sluchmed.pl</t>
  </si>
  <si>
    <t>wyjazdowy Ostrów Wielkopolski</t>
  </si>
  <si>
    <t>63-500</t>
  </si>
  <si>
    <t>Ostrzeszów</t>
  </si>
  <si>
    <t>tel. 698 64 36 40</t>
  </si>
  <si>
    <t>czynne śr 8-14, pt 8-14</t>
  </si>
  <si>
    <t>ul. F. Chopina 11</t>
  </si>
  <si>
    <t>32-600</t>
  </si>
  <si>
    <t>Oświęcim</t>
  </si>
  <si>
    <t>tel. 33 843 01 46</t>
  </si>
  <si>
    <t>Przychodnia Wielospecjalistyczna I piętro gab. 103</t>
  </si>
  <si>
    <t>32 226 21 48</t>
  </si>
  <si>
    <t>535 850 390</t>
  </si>
  <si>
    <t>wyjazdowy Oświęcim</t>
  </si>
  <si>
    <t>Pl. Kościuszki 12 (CM Uśmiechnij Mi Się)</t>
  </si>
  <si>
    <t>tel. 33 841 15 28</t>
  </si>
  <si>
    <t>czynne: poniedziałek 15.00-17.00</t>
  </si>
  <si>
    <t>Milicz</t>
  </si>
  <si>
    <t>71 727 95 97</t>
  </si>
  <si>
    <t>Olmedica ul. Wyszyńskiego 23</t>
  </si>
  <si>
    <t>95-035</t>
  </si>
  <si>
    <t>Ozorków</t>
  </si>
  <si>
    <t>tel. 602 397 741</t>
  </si>
  <si>
    <t>co II środę 15.00-19.00</t>
  </si>
  <si>
    <t>ul. Wysoka 13</t>
  </si>
  <si>
    <t>27-530</t>
  </si>
  <si>
    <t>Ożarów</t>
  </si>
  <si>
    <t>tel. 15 831 00 86  lub 505 564 293</t>
  </si>
  <si>
    <t xml:space="preserve"> NZOZ ul. Wysoka 13 każdy poniedziałek  m-ca w godz. 8.00-12.00</t>
  </si>
  <si>
    <t xml:space="preserve">ul. Kościelna 136 , II piętro gab. 16 </t>
  </si>
  <si>
    <t>21-200</t>
  </si>
  <si>
    <t>Parczew</t>
  </si>
  <si>
    <t>tel. 730-998-020 oraz 83 311 52 50</t>
  </si>
  <si>
    <t>czynne: od poniedziałku do piatku w godz. 8-16</t>
  </si>
  <si>
    <t>06-500</t>
  </si>
  <si>
    <t>Mława</t>
  </si>
  <si>
    <t>ul. dr Anny Dobrskiej 1</t>
  </si>
  <si>
    <t>II piętro gab. 214</t>
  </si>
  <si>
    <t>504 740 051</t>
  </si>
  <si>
    <t>ul. 11 Listopada 30</t>
  </si>
  <si>
    <t xml:space="preserve">tel. 83-343 11 38 </t>
  </si>
  <si>
    <t>czynne: poniedziałek, wtorek, czwartek, piątek 8.00-16.00, środa 9.00-17.00.</t>
  </si>
  <si>
    <t>parczew2@sluchmed.pl</t>
  </si>
  <si>
    <t>512 494 314</t>
  </si>
  <si>
    <t>wyjazdowy Świdnik</t>
  </si>
  <si>
    <t>Przychodnia AGAMED ul. Braci Spozów 19</t>
  </si>
  <si>
    <t>21-050</t>
  </si>
  <si>
    <t>Piaski</t>
  </si>
  <si>
    <t>tel. 81 467 00 73, 601 421 994</t>
  </si>
  <si>
    <t>czynne: III środa m-ca 9.00-12.00</t>
  </si>
  <si>
    <t>14-300</t>
  </si>
  <si>
    <t>Morąg</t>
  </si>
  <si>
    <t>ul. Mickiewicza 44a</t>
  </si>
  <si>
    <t>Przychodnia NARIE</t>
  </si>
  <si>
    <t>11-700</t>
  </si>
  <si>
    <t>Mrągowo</t>
  </si>
  <si>
    <t>ul. Królewiecka 31A</t>
  </si>
  <si>
    <t>733 008 581</t>
  </si>
  <si>
    <t>wyjazdowy Ursus</t>
  </si>
  <si>
    <t>Przychodnia Lekarska Amodent ul. I. Paderewskiego 13</t>
  </si>
  <si>
    <t>05-820</t>
  </si>
  <si>
    <t>PIASTÓW</t>
  </si>
  <si>
    <t>tel. 22 753 85 85 oraz 668 148 053</t>
  </si>
  <si>
    <t>czynne: pn 13.00-18.00</t>
  </si>
  <si>
    <t>42-300</t>
  </si>
  <si>
    <t>Myszków</t>
  </si>
  <si>
    <t>ul. Wyszyńskiego 10</t>
  </si>
  <si>
    <t>parter, naprzeciwko Kościoła</t>
  </si>
  <si>
    <t>34 313 35 12</t>
  </si>
  <si>
    <t>ul. Bytomska 101</t>
  </si>
  <si>
    <t>41-940</t>
  </si>
  <si>
    <t>Piekary Śląskie</t>
  </si>
  <si>
    <t>tel. 32 287 20 79 lub 728 189 973</t>
  </si>
  <si>
    <t>pslaskie@sluchmed.pl</t>
  </si>
  <si>
    <t>ul.Królowej Jadwigi 1</t>
  </si>
  <si>
    <t>58-250</t>
  </si>
  <si>
    <t>PIESZYCE</t>
  </si>
  <si>
    <t>ostatni pt. miesiąca 10.00-12.00</t>
  </si>
  <si>
    <t>89-100</t>
  </si>
  <si>
    <t>Nakło nad Notecią</t>
  </si>
  <si>
    <t>os. Kazimierza Wielkiego 16</t>
  </si>
  <si>
    <t>Przychodnia Rodzinna NZOZ "KRAJNA-ZDROWIE MD" Sp. z o.o.</t>
  </si>
  <si>
    <t>52 385 53 03</t>
  </si>
  <si>
    <t xml:space="preserve"> ul. O.M.Kolbe 17a</t>
  </si>
  <si>
    <t>64-920</t>
  </si>
  <si>
    <t>Piła</t>
  </si>
  <si>
    <t>tel. 67 307 00 85 lub 531 420 710</t>
  </si>
  <si>
    <t>czynne: pon-pt 8-16, środa 9-17</t>
  </si>
  <si>
    <t>37-610</t>
  </si>
  <si>
    <t>Narol</t>
  </si>
  <si>
    <t>ul. Rynek 3</t>
  </si>
  <si>
    <t>Przychodnia Zdrowia w Narolu</t>
  </si>
  <si>
    <t>wyjazdowy Zwoleń</t>
  </si>
  <si>
    <t>ul. Sienkiewicza 4 I piętro gab. 17</t>
  </si>
  <si>
    <t>26-670</t>
  </si>
  <si>
    <t>Pionki</t>
  </si>
  <si>
    <t>tel. 530 85 33 90</t>
  </si>
  <si>
    <t xml:space="preserve">czynne: w każdą środę w godzinach 12.00-16.00 </t>
  </si>
  <si>
    <t>13-100</t>
  </si>
  <si>
    <t>Nidzica</t>
  </si>
  <si>
    <t>ul. Traugutta 13</t>
  </si>
  <si>
    <t>Poradnia Laryngologiczna</t>
  </si>
  <si>
    <t>Pionki-wyjazdowy Kozienice</t>
  </si>
  <si>
    <t>???</t>
  </si>
  <si>
    <t>wtorki i czwartki- 8.00-13.00, środa 12.00-16.00</t>
  </si>
  <si>
    <t>49-100</t>
  </si>
  <si>
    <t>Niemodlin</t>
  </si>
  <si>
    <t>ul. Wojska Polskiego 5</t>
  </si>
  <si>
    <t>733 006 849</t>
  </si>
  <si>
    <t>ul. Piękna 4</t>
  </si>
  <si>
    <t>Niepołomickie Centrum Profilaktyczno-Lecznicze</t>
  </si>
  <si>
    <t>ABM NZOZ Ośrodek Zdrowia ul. Spółdzielcza 4</t>
  </si>
  <si>
    <t>Nisko</t>
  </si>
  <si>
    <t>21-530</t>
  </si>
  <si>
    <t>ul. Wolności 17</t>
  </si>
  <si>
    <t>Piszczac</t>
  </si>
  <si>
    <t>tel. 505564297</t>
  </si>
  <si>
    <t>Naprzeciwko sklepu Rossmann</t>
  </si>
  <si>
    <t>15 844 75 82</t>
  </si>
  <si>
    <t>730 130 012</t>
  </si>
  <si>
    <t>czynne: jeden piątek w miesiącu po uzgodnieniu z lekarzem</t>
  </si>
  <si>
    <t>ul. Wolności 54</t>
  </si>
  <si>
    <t>Przychodnia Specjalistyczna, II piętro, gab. nr 11</t>
  </si>
  <si>
    <t>ul. Miodowa 2, I piętro, gab. 144, Płocki Zakład Opieki Zdrowotnej</t>
  </si>
  <si>
    <t>09-400</t>
  </si>
  <si>
    <t>Płock</t>
  </si>
  <si>
    <t>tel. 24 364 38 08, 882 191 907</t>
  </si>
  <si>
    <t>czynne: od poniedziałku do piątku w godz. 8-15</t>
  </si>
  <si>
    <t>ul. Jana Pawła II 3/2</t>
  </si>
  <si>
    <t>Naprzeciwko Przychodni</t>
  </si>
  <si>
    <t>15 811 10 16</t>
  </si>
  <si>
    <t>ul. Chemików 7, I piętro,naprzeciwko schodów, Centrum Medyczne Medica</t>
  </si>
  <si>
    <t>09-411</t>
  </si>
  <si>
    <t>tel. 662 235 486</t>
  </si>
  <si>
    <t>czynne: pn-pt 8-16</t>
  </si>
  <si>
    <t>ul. Szkolna 7</t>
  </si>
  <si>
    <t>NZOZ PULS</t>
  </si>
  <si>
    <t>ul. Krasickiego</t>
  </si>
  <si>
    <t>wyjazdowy Ciechanów</t>
  </si>
  <si>
    <t>Hala Targowa</t>
  </si>
  <si>
    <t>733 890 039</t>
  </si>
  <si>
    <t>ul. H. Sienkiewicza 7/2, Przychodnia specjalistyczna</t>
  </si>
  <si>
    <t>09-100</t>
  </si>
  <si>
    <t>Płońsk</t>
  </si>
  <si>
    <t>czynne: 2 i 4 środa m-ca 9-14</t>
  </si>
  <si>
    <t>ul.Jana Pawła II 2</t>
  </si>
  <si>
    <t>Nowa Ruda</t>
  </si>
  <si>
    <t>57-320</t>
  </si>
  <si>
    <t>POLANICA ZDRÓJ</t>
  </si>
  <si>
    <t>601 527 474</t>
  </si>
  <si>
    <t>pt.14.30-16.00</t>
  </si>
  <si>
    <t>74 872 20 49</t>
  </si>
  <si>
    <t>ul. Św. Marcin 58/64 (CenterMed)</t>
  </si>
  <si>
    <t>61-807</t>
  </si>
  <si>
    <t>Poznań</t>
  </si>
  <si>
    <t xml:space="preserve">tel. 509 854 762 </t>
  </si>
  <si>
    <t>czynne: pn 9.00-12.00, śr 15.00-17.00, czw 9.00-12.00</t>
  </si>
  <si>
    <t>ul. Piłsudskiego 2</t>
  </si>
  <si>
    <t>ul. Garbary 4</t>
  </si>
  <si>
    <t>61-867</t>
  </si>
  <si>
    <t>tel. 61 30 70 046</t>
  </si>
  <si>
    <t>wyjazdowy Poznań 1</t>
  </si>
  <si>
    <t>Przychodnia Alterida ul. Haliny 14</t>
  </si>
  <si>
    <t>61-054</t>
  </si>
  <si>
    <t>86-170</t>
  </si>
  <si>
    <t>Nowe</t>
  </si>
  <si>
    <t>tel. 61 61 07 222 wew. 2, 535 362 200</t>
  </si>
  <si>
    <t>ul. Komierowskiego 39</t>
  </si>
  <si>
    <t>Gminna Przychodnia w Nowym</t>
  </si>
  <si>
    <t>czynne: poniedziałek 10:00-14:00, piątek 16.00-19.00</t>
  </si>
  <si>
    <t>52 332 73 26</t>
  </si>
  <si>
    <t>13-300</t>
  </si>
  <si>
    <t>Nowe Miasto Lubawskie</t>
  </si>
  <si>
    <t>ul. Grunwaldzka 3</t>
  </si>
  <si>
    <t>gab. 115</t>
  </si>
  <si>
    <t>NZOZ EUROMED Sp. z o.o. os. Piastowskie 58</t>
  </si>
  <si>
    <t>61-156</t>
  </si>
  <si>
    <t>Nowy Dwór Mazowiecki</t>
  </si>
  <si>
    <t>ul. Paderewskiego 7</t>
  </si>
  <si>
    <t>czynne: pn: 10:00-18:00, wt-pt 8:00-16:00</t>
  </si>
  <si>
    <t>Nowodworskie Centrum Medyczne, parter, obok wejścia do przychodni</t>
  </si>
  <si>
    <t>22 299 39 30</t>
  </si>
  <si>
    <t>730 520 056</t>
  </si>
  <si>
    <t>Aleje Wolności 49</t>
  </si>
  <si>
    <t>II piętro,poradnia laryngologiczna</t>
  </si>
  <si>
    <t>18 300 03 02</t>
  </si>
  <si>
    <t>733 870 065</t>
  </si>
  <si>
    <t>Oborniki Śląskie</t>
  </si>
  <si>
    <t>ul. Dworcowa 54</t>
  </si>
  <si>
    <t>wyjazdowy od 1.03.2015</t>
  </si>
  <si>
    <t>ul. Niegolewskich 15</t>
  </si>
  <si>
    <t>60-233</t>
  </si>
  <si>
    <t>czynne: czwartek 16.00-20.00, piątek 9.00-13.00</t>
  </si>
  <si>
    <t>ul. Trzebnicka 37</t>
  </si>
  <si>
    <t>ul. Szylinga 1, WSPL SP ZOZ, pok. 241, II piętro</t>
  </si>
  <si>
    <t>60-787</t>
  </si>
  <si>
    <t>tel. 517 420 009</t>
  </si>
  <si>
    <t>ul. 11 Listopada 23</t>
  </si>
  <si>
    <t>Przychodnia Eskulap,  gab. 27</t>
  </si>
  <si>
    <t>ul. Sportowa 4, PARTER, gab.5</t>
  </si>
  <si>
    <t xml:space="preserve">37-700 </t>
  </si>
  <si>
    <t>Przemyśl</t>
  </si>
  <si>
    <t>tel. 16 676 00 65</t>
  </si>
  <si>
    <t>pn-pt 7.30-15.30</t>
  </si>
  <si>
    <t>Oleśnica</t>
  </si>
  <si>
    <t>wyjazdowy Przemyśl</t>
  </si>
  <si>
    <t>ul. Monte Cassino 8</t>
  </si>
  <si>
    <t>ul. 3-go Maja 43-46A</t>
  </si>
  <si>
    <t>37-700</t>
  </si>
  <si>
    <t>czynne: poniedziałki 8-14</t>
  </si>
  <si>
    <t>ul. Dworcowa 28</t>
  </si>
  <si>
    <t>ul. Centralna 1</t>
  </si>
  <si>
    <t>parter gab. 22</t>
  </si>
  <si>
    <t>733 006 891</t>
  </si>
  <si>
    <t xml:space="preserve">24-100 </t>
  </si>
  <si>
    <t>Puławy</t>
  </si>
  <si>
    <t>tel. 81 886 45 94</t>
  </si>
  <si>
    <t>czynne: pn-pt 9.00-17.00</t>
  </si>
  <si>
    <t>ul. Żołnierska 18</t>
  </si>
  <si>
    <t>Wojewódzki Szpital Specjalistyczny wysoki parter pok. 72</t>
  </si>
  <si>
    <t>89 307 07 10</t>
  </si>
  <si>
    <t>535 940 010</t>
  </si>
  <si>
    <t>wyjazdowy Puławy</t>
  </si>
  <si>
    <t>ul. Centralna 16</t>
  </si>
  <si>
    <t>24-100</t>
  </si>
  <si>
    <t>tel.  81 886 45 94</t>
  </si>
  <si>
    <t>czynne: wtorki, czwartki, godz. 8-12 środy 10.30-14.30</t>
  </si>
  <si>
    <t>ul. Żołnierska 18a</t>
  </si>
  <si>
    <t>Wojewódzki Specjalistyczny Szpital Dziecięcy Pawilon rehabilitacyjny piętro I, gab. 103</t>
  </si>
  <si>
    <t>ul. Kołłątaja 18, III piętro pok. 302, od czerwiec 2013</t>
  </si>
  <si>
    <t>tel. 505 564 336</t>
  </si>
  <si>
    <t>czynne: poniedziałek, czwartek, piątek- 8.00-13.00; środa nieczynne; wtorek 13.00-17.00</t>
  </si>
  <si>
    <t>10-510</t>
  </si>
  <si>
    <t>ul. Kopernika 1/2 gab. 7</t>
  </si>
  <si>
    <t>733 008 737</t>
  </si>
  <si>
    <t>Oława</t>
  </si>
  <si>
    <t>ul. Piłsudskiego 89</t>
  </si>
  <si>
    <t xml:space="preserve">Puławy </t>
  </si>
  <si>
    <t>81 465 22 59</t>
  </si>
  <si>
    <t>ul. Baczyńskiego 1</t>
  </si>
  <si>
    <t>Szpital</t>
  </si>
  <si>
    <t>ul. Wisznicka 111</t>
  </si>
  <si>
    <t xml:space="preserve">21-300 </t>
  </si>
  <si>
    <t>Radzyń Podlaski</t>
  </si>
  <si>
    <t>tel. 83 352 13 77</t>
  </si>
  <si>
    <t>czynne; pn.-pt. 7:30-15.30</t>
  </si>
  <si>
    <t>ul. Szpitalna 4</t>
  </si>
  <si>
    <t>Poradnia Laryngologiczna, I piętro, gab.116; środa S-rz1, piątek S-rz2</t>
  </si>
  <si>
    <t>15 644 55 44</t>
  </si>
  <si>
    <t>nowy punkt konsultacyjny</t>
  </si>
  <si>
    <t>ul. Ostrowiecka 4</t>
  </si>
  <si>
    <t>21-300</t>
  </si>
  <si>
    <t>tel. 83 343 77 67</t>
  </si>
  <si>
    <t>czynne: pn 9.00-17.00, wt, śr czw pt 8.00-16.00</t>
  </si>
  <si>
    <t>Opole</t>
  </si>
  <si>
    <t>ul. Reymonta 20</t>
  </si>
  <si>
    <t>Parter</t>
  </si>
  <si>
    <t>77 438 01 14</t>
  </si>
  <si>
    <t>730 350 085</t>
  </si>
  <si>
    <t>ul. Poniatowskiego 18A, Centrum Medyczne Raszyn</t>
  </si>
  <si>
    <t>05-090</t>
  </si>
  <si>
    <t>Raszyn</t>
  </si>
  <si>
    <t>-</t>
  </si>
  <si>
    <t>terminy ruchome, mniej więcej co 2 tygodnie</t>
  </si>
  <si>
    <t>ul. Wyszyńskiego 54</t>
  </si>
  <si>
    <t>39-100</t>
  </si>
  <si>
    <t>Ropczyce</t>
  </si>
  <si>
    <t>czynne: wt., czw., pt 7.30 - 15.30</t>
  </si>
  <si>
    <t>ul. Insurekcyjna 6</t>
  </si>
  <si>
    <t>Przychodnia Lekarska, parter gab. 1U</t>
  </si>
  <si>
    <t>29 307 00 45</t>
  </si>
  <si>
    <t>534 778 842</t>
  </si>
  <si>
    <t>ul. Niedurnego 25</t>
  </si>
  <si>
    <t>41-709</t>
  </si>
  <si>
    <t>Ruda Śląska</t>
  </si>
  <si>
    <t>tel. 32 240 69 87</t>
  </si>
  <si>
    <t>14-100</t>
  </si>
  <si>
    <t>Ostróda</t>
  </si>
  <si>
    <t>ul. Czarnieckiego 32</t>
  </si>
  <si>
    <t>512 772 353</t>
  </si>
  <si>
    <t>ul. Dubois 68</t>
  </si>
  <si>
    <t xml:space="preserve">Powiatowa Przychodnia Specjalistyczna, I piętro gab. 2/1 </t>
  </si>
  <si>
    <t>w organizacji NZOZ</t>
  </si>
  <si>
    <t>510 289 648</t>
  </si>
  <si>
    <t>ul. Zabrzańska 72 Centrum Terapii Słuchu SŁUCHMED</t>
  </si>
  <si>
    <t>41-700</t>
  </si>
  <si>
    <t>tel. 32 411 53 17</t>
  </si>
  <si>
    <t>ul. Dubois 26A</t>
  </si>
  <si>
    <t>NZOZ Medicus Dorota Pawlak-Wilczyńska</t>
  </si>
  <si>
    <t>wyjazdowy Stalowa Wola</t>
  </si>
  <si>
    <t>Caritas Caritas Archidiecezji Sandomierskiej Warsztaty Terapii Zajęciowej , ul. Rzeszowska 35 , gab. nr 110</t>
  </si>
  <si>
    <t>37-420</t>
  </si>
  <si>
    <t>Rudnik nad Sanem</t>
  </si>
  <si>
    <t>tel. 15 844 72 44 lub 730 500 640</t>
  </si>
  <si>
    <t xml:space="preserve">czynne: I i III środa miesiąca  w godz. 9.00 - 13.00. </t>
  </si>
  <si>
    <t>swola@sluchmed.pl</t>
  </si>
  <si>
    <t>ul. Chrobrego 15</t>
  </si>
  <si>
    <t>44-200</t>
  </si>
  <si>
    <t>Rybnik</t>
  </si>
  <si>
    <t>ul. Limanowskiego 24</t>
  </si>
  <si>
    <t>Obok Apteki</t>
  </si>
  <si>
    <t>tel. 32 422 58 09</t>
  </si>
  <si>
    <t>533 083 653</t>
  </si>
  <si>
    <t>698 64 36 40</t>
  </si>
  <si>
    <t>rybnik@sluchmed.pl</t>
  </si>
  <si>
    <t>ul. Strzelców Bytomskich 11</t>
  </si>
  <si>
    <t>44-280</t>
  </si>
  <si>
    <t>Rydułtowy</t>
  </si>
  <si>
    <t>tel. 32 457 99 74</t>
  </si>
  <si>
    <t>rydultowy@sluchmed.pl</t>
  </si>
  <si>
    <t>wyjazdowy Dęblin Sanmed</t>
  </si>
  <si>
    <t>ul. Żytnia 16 (Sanmed)</t>
  </si>
  <si>
    <t>08-500</t>
  </si>
  <si>
    <t>Ryki</t>
  </si>
  <si>
    <t>tel. 605 876 633</t>
  </si>
  <si>
    <t>czynne: pn 8.00-11.00, środa 12.00-16.00, piątek 8.00-12.00</t>
  </si>
  <si>
    <t>Przychodnia Eskulap</t>
  </si>
  <si>
    <t>ul. Szopena 1 ("Medyk")</t>
  </si>
  <si>
    <t xml:space="preserve">35-055 </t>
  </si>
  <si>
    <t>Rzeszów</t>
  </si>
  <si>
    <t>tel.  17  859 02 26</t>
  </si>
  <si>
    <t>czynne: wt, czw  8:00-16:00; pn, śr 9.00-17.00, w piątki czynne w godz. 8.00 - 16.00</t>
  </si>
  <si>
    <t>rzeszow2@sluchmed.pl</t>
  </si>
  <si>
    <t>ul. Słowackiego 24, NZOZ PALOMED</t>
  </si>
  <si>
    <t>35-060</t>
  </si>
  <si>
    <t>czynne: każda środa 9.00-12.00</t>
  </si>
  <si>
    <t>ul. Warzywna 3, gab. 109, budynek Wojewódzkiego Zespołu Specjalistycznego - od 01.04.2014</t>
  </si>
  <si>
    <t>35-310</t>
  </si>
  <si>
    <t>17 866 95 39</t>
  </si>
  <si>
    <t>rzeszow3@sluchmed.pl</t>
  </si>
  <si>
    <t>33 843 01 46</t>
  </si>
  <si>
    <t>ul. Lagniewicza 4, WSPL w Rzeszowie</t>
  </si>
  <si>
    <t>35-085</t>
  </si>
  <si>
    <t>czynne: poniedziałek  12.00-14.30, środa 12.00 - 14.30</t>
  </si>
  <si>
    <t>ul. Plac Wolności 17, NZOZ PROMEDICA</t>
  </si>
  <si>
    <t>35-073</t>
  </si>
  <si>
    <t>czynne: środa 15.30-17.00, piątek 15.30 - 17.00</t>
  </si>
  <si>
    <t>ul. Lisa Kuli 9 F</t>
  </si>
  <si>
    <t xml:space="preserve">35-025 </t>
  </si>
  <si>
    <t xml:space="preserve">Rzeszów </t>
  </si>
  <si>
    <t>Pl. Kościuszki 12</t>
  </si>
  <si>
    <t>tel.  17  852 82 17</t>
  </si>
  <si>
    <t>CM Uśmiechnij Mi Się</t>
  </si>
  <si>
    <t>33 841 15 28</t>
  </si>
  <si>
    <t>ul. Dobkiewicza 18 "naprzeciwko poradni szpitalnych za sklepem Groszek"</t>
  </si>
  <si>
    <t xml:space="preserve">27-600 </t>
  </si>
  <si>
    <t>Sandomierz</t>
  </si>
  <si>
    <t>czynne: pn-pt. 8:00-16:00</t>
  </si>
  <si>
    <t>46-040</t>
  </si>
  <si>
    <t>Ozimek</t>
  </si>
  <si>
    <t>ul. Częstochowska 31</t>
  </si>
  <si>
    <t>Szpital św. Rocha w Ozimku</t>
  </si>
  <si>
    <t>733 006 847</t>
  </si>
  <si>
    <t xml:space="preserve">ul. Dobkiewicza 10 - od czerwca 2013, NZOZ "Medical " </t>
  </si>
  <si>
    <t>27-600</t>
  </si>
  <si>
    <t>czynne: każdy czwartek , w godz. : 8.00 - 11.00</t>
  </si>
  <si>
    <t>ul. Mickiewicza 11 naprzeciwko budynku Policji</t>
  </si>
  <si>
    <t>tel. 15 831 00 86</t>
  </si>
  <si>
    <t>ul. Wyszyńskiego 23</t>
  </si>
  <si>
    <t xml:space="preserve">Olmedica </t>
  </si>
  <si>
    <t>602 397 741</t>
  </si>
  <si>
    <t>ul. 3 Maja 29</t>
  </si>
  <si>
    <t>39-120</t>
  </si>
  <si>
    <t>Sędziszów Młp.</t>
  </si>
  <si>
    <t>tel.  14  681 58 87</t>
  </si>
  <si>
    <t>czynne: środy w godz 8.00-12.00, budynek przychodni Lider</t>
  </si>
  <si>
    <t>ul. Jana Pawła II 1</t>
  </si>
  <si>
    <t>41-100</t>
  </si>
  <si>
    <t>Siemianowice Śląskie</t>
  </si>
  <si>
    <t>tel. 32 220 30 90 lub 530 122 510</t>
  </si>
  <si>
    <t>sslaskie@sluchmed.pl</t>
  </si>
  <si>
    <t>ul. Orkana 2a</t>
  </si>
  <si>
    <t>96-100</t>
  </si>
  <si>
    <t>Skierniewice</t>
  </si>
  <si>
    <t>tel. 730 650 045, 46 307 05 45</t>
  </si>
  <si>
    <t>05-850</t>
  </si>
  <si>
    <t>Ożarów Mazowiecki</t>
  </si>
  <si>
    <t>ul. Konopnickiej 8</t>
  </si>
  <si>
    <t>gab. 9 Przychodnia Zdrowia</t>
  </si>
  <si>
    <t>ul. Targowa 10a</t>
  </si>
  <si>
    <t>43-430</t>
  </si>
  <si>
    <t>Skoczów</t>
  </si>
  <si>
    <t>tel. 33 856 21 80</t>
  </si>
  <si>
    <t>ul. Kościelna 136</t>
  </si>
  <si>
    <t xml:space="preserve">II piętro gab. 16 </t>
  </si>
  <si>
    <t>83 311 52 50</t>
  </si>
  <si>
    <t>730 998 020</t>
  </si>
  <si>
    <t>Pl.Wolności 1</t>
  </si>
  <si>
    <t>55-050</t>
  </si>
  <si>
    <t>SOBÓTKA</t>
  </si>
  <si>
    <t>(71)7884970</t>
  </si>
  <si>
    <t>co drugi poniedziałek 11.00-13.00</t>
  </si>
  <si>
    <t xml:space="preserve">83 343 11 38 </t>
  </si>
  <si>
    <t>ul.Torowa 4</t>
  </si>
  <si>
    <t>ul. Braci Spozów 19</t>
  </si>
  <si>
    <t>ul.Strzelców 2</t>
  </si>
  <si>
    <t>Przychodnia AGAMED</t>
  </si>
  <si>
    <t>pn. 13.00-16.00</t>
  </si>
  <si>
    <t>81 467 00 73</t>
  </si>
  <si>
    <t>601 421 994</t>
  </si>
  <si>
    <t>wyjazdowy Gdańsk Jagiellońska</t>
  </si>
  <si>
    <t>ul. 23 Marca 79 Przychodnia Nowy Chełm Filia Sopot</t>
  </si>
  <si>
    <t>81-820</t>
  </si>
  <si>
    <t>Sopot</t>
  </si>
  <si>
    <t>tel. 533 360 032, 58 380 18 30</t>
  </si>
  <si>
    <t>czynne: 1 i 2 wtorek miesiąca 9-14.30</t>
  </si>
  <si>
    <t>Piastów</t>
  </si>
  <si>
    <t>ul. Reja 1</t>
  </si>
  <si>
    <t>gab. 17 Przychodnia Piastun</t>
  </si>
  <si>
    <t>22 723 43 30</t>
  </si>
  <si>
    <t>509 853 674</t>
  </si>
  <si>
    <t>ul. Targowa 8</t>
  </si>
  <si>
    <t>41-200</t>
  </si>
  <si>
    <t>Sosnowiec</t>
  </si>
  <si>
    <t>tel. 32 263 40 53</t>
  </si>
  <si>
    <t>32 287 20 79</t>
  </si>
  <si>
    <t xml:space="preserve">730 620 054 </t>
  </si>
  <si>
    <t>sosnowiec@sluchmed.pl</t>
  </si>
  <si>
    <t>ul. Komisji Edukacji Narodowej 13, na rogu w Pawilonach za Spółdzielczym Domem Kultury</t>
  </si>
  <si>
    <t xml:space="preserve">37-450 </t>
  </si>
  <si>
    <t xml:space="preserve">Stalowa Wola </t>
  </si>
  <si>
    <t>tel.  15  844 72 44</t>
  </si>
  <si>
    <t>Pieszyce</t>
  </si>
  <si>
    <t>ul. Królowej Jadwigi 1</t>
  </si>
  <si>
    <t>NZOZ MEDYK, ul. Dąbrowskiego 3, gab. nr 6, zapisy w Rejestracji</t>
  </si>
  <si>
    <t xml:space="preserve">STALOWA WOLA </t>
  </si>
  <si>
    <t>ul. Ojca Maksymiliana Marii  Kolbe 17a</t>
  </si>
  <si>
    <t>tel. 15 844 72 44 lub 730 500 640</t>
  </si>
  <si>
    <t>67 307 00 85</t>
  </si>
  <si>
    <t>531 420 710</t>
  </si>
  <si>
    <t>czynne: IV środa m-ca w godz. 10.00-14.00</t>
  </si>
  <si>
    <t>NZOZ MEDYK, ul. Okulickiego 36, I piętro , gab. laryngologiczny</t>
  </si>
  <si>
    <t>czynne: w każdy piątek w godz. 7.00-11.00</t>
  </si>
  <si>
    <t>ul. Sienkiewicza 4</t>
  </si>
  <si>
    <t>I piętro gab. 17 PRZYCHODNIA MEDYK</t>
  </si>
  <si>
    <t>530 853 390</t>
  </si>
  <si>
    <t>NZOZ MEDYK, ul. Poniatowskiego 31, parter, gab. nr 4, zapisy w Rejestracji</t>
  </si>
  <si>
    <t>czynne: II środa m-ca w godz. 9.00-13.00</t>
  </si>
  <si>
    <t>97-300</t>
  </si>
  <si>
    <t>Piotrków Trybunalski</t>
  </si>
  <si>
    <t>ul. Dmowskiego 47</t>
  </si>
  <si>
    <t>gab. 107 PZOZ Przychodnie Specjalistyczne nr 5</t>
  </si>
  <si>
    <t>44 788 61 27</t>
  </si>
  <si>
    <t>NZOZ MEDYK, ul. Staszica 4 A, gabinet zabiegowy, zapisy w rejestracji</t>
  </si>
  <si>
    <t>czynne: w każdy poniedziałek w godz. 9.00-11.00</t>
  </si>
  <si>
    <t>ul. Spółdzielcza 4</t>
  </si>
  <si>
    <t xml:space="preserve">ABM NZOZ Ośrodek Zdrowia </t>
  </si>
  <si>
    <t>ul. Krótka 1 ( róg ul. Krótkiej i Rynek )</t>
  </si>
  <si>
    <t>27-200</t>
  </si>
  <si>
    <t>Starachowice</t>
  </si>
  <si>
    <t>tel. 41 262 92 62</t>
  </si>
  <si>
    <t>ul. Miodowa 2</t>
  </si>
  <si>
    <t>Płocki Zakład Opieki Zdrowotnej, I piętro, gab. 144</t>
  </si>
  <si>
    <t>ul. Chemików 7</t>
  </si>
  <si>
    <t>Centrum Medyczne Medica, I piętro, naprzeciwko schodów</t>
  </si>
  <si>
    <t>662 235 486</t>
  </si>
  <si>
    <t>ul.Hutnicza 1</t>
  </si>
  <si>
    <t>57-550</t>
  </si>
  <si>
    <t>STRONIE ŚLĄSKIE</t>
  </si>
  <si>
    <t>Płock Borowiczki</t>
  </si>
  <si>
    <t>Zapłotek 30</t>
  </si>
  <si>
    <t>NZOZ "Salus"</t>
  </si>
  <si>
    <t>trzeci pt. miesiąca 15.00-17.00</t>
  </si>
  <si>
    <t>ul.Brzegowa 16/2</t>
  </si>
  <si>
    <t>57-100</t>
  </si>
  <si>
    <t>STRZELIN</t>
  </si>
  <si>
    <t>CZW. 12.00-16.00</t>
  </si>
  <si>
    <t>ul. H. Sienkiewicza 7/2</t>
  </si>
  <si>
    <t>Przychodnia specjalistyczna</t>
  </si>
  <si>
    <t>ul.Mickiewicza 20</t>
  </si>
  <si>
    <t>pn. 8.00-12.00,czw. 13.30-17.00</t>
  </si>
  <si>
    <t>Polanica Zdrój</t>
  </si>
  <si>
    <t>ul. Jana Pawła II 2</t>
  </si>
  <si>
    <t>wyjazdowy Zielona Góra</t>
  </si>
  <si>
    <t>Przychodnia ul. Niepodległości 15, gabinet laryngologa</t>
  </si>
  <si>
    <t>66-100</t>
  </si>
  <si>
    <t>Sulechów</t>
  </si>
  <si>
    <t>tel. 68 307 04 60, 533 360 044</t>
  </si>
  <si>
    <t>czynne: piątek 11.30-14.30</t>
  </si>
  <si>
    <t>os. Piastowskie 58</t>
  </si>
  <si>
    <t>NZOZ EUROMED Sp. z o.o.</t>
  </si>
  <si>
    <t>733 960 076</t>
  </si>
  <si>
    <t xml:space="preserve">wyjazdowy Iława </t>
  </si>
  <si>
    <t>ul. Wybickiego 9, Przychodnia Unimed</t>
  </si>
  <si>
    <t>14-260</t>
  </si>
  <si>
    <t>Susz</t>
  </si>
  <si>
    <t>tel. 533350075, 89 300 02 15</t>
  </si>
  <si>
    <t>czynne: pt 14.00-16.30</t>
  </si>
  <si>
    <t>61 30 70 046</t>
  </si>
  <si>
    <t>ul. Szpitalna 60 gab. 27, I piętro (budynek szpitala)</t>
  </si>
  <si>
    <t>16-400</t>
  </si>
  <si>
    <t>Suwałki</t>
  </si>
  <si>
    <t>ul. Szylinga 1</t>
  </si>
  <si>
    <t>tel. 87 562 95 80, 733680025</t>
  </si>
  <si>
    <t>WSPL SP ZOZ, II piętro,  pok. 241</t>
  </si>
  <si>
    <t>517 420 009</t>
  </si>
  <si>
    <t>ul. Św. Marcin 58/64</t>
  </si>
  <si>
    <t>CenterMed</t>
  </si>
  <si>
    <t>ul. Wrocławska 2, SPZOZ Przychodnia w Sycowie II pietro gab. 202</t>
  </si>
  <si>
    <t xml:space="preserve">509 854 762 </t>
  </si>
  <si>
    <t>56-500</t>
  </si>
  <si>
    <t>SYCÓW</t>
  </si>
  <si>
    <t>pt.14.00-17.00</t>
  </si>
  <si>
    <t>ul. Haliny 14</t>
  </si>
  <si>
    <t xml:space="preserve">Przychodnia Alterida </t>
  </si>
  <si>
    <t>61 61 07 222 wew. 2</t>
  </si>
  <si>
    <t>535 362 200</t>
  </si>
  <si>
    <t>wyjazdowy Zamość 1</t>
  </si>
  <si>
    <t>ul. Dr Z. Klukowskiego 3</t>
  </si>
  <si>
    <t>22-460</t>
  </si>
  <si>
    <t>Szczebrzeszyn</t>
  </si>
  <si>
    <t>czynne: w każdy czwartek, w godz. 9-13</t>
  </si>
  <si>
    <t>zamosc@sluchmed.pl</t>
  </si>
  <si>
    <t>stały od 1.09.2016</t>
  </si>
  <si>
    <t>ul. Niedziałkowskiego 19/1</t>
  </si>
  <si>
    <t>71-410</t>
  </si>
  <si>
    <t>60-375</t>
  </si>
  <si>
    <t>Szczecin</t>
  </si>
  <si>
    <t>ul. Świt 47/49</t>
  </si>
  <si>
    <t>pn 11-17, wt, śr, czw, pt 8.00-14.30</t>
  </si>
  <si>
    <t>Przychodnia MEDYK</t>
  </si>
  <si>
    <t>730 360 024</t>
  </si>
  <si>
    <t>61-141</t>
  </si>
  <si>
    <t>ul. Kórnicka 24</t>
  </si>
  <si>
    <t>61 851 82 74</t>
  </si>
  <si>
    <t>728 994 913, 690 449 474</t>
  </si>
  <si>
    <t>ul. Polna 24 (przychodnia)</t>
  </si>
  <si>
    <t>78-400</t>
  </si>
  <si>
    <t>Szczecinek</t>
  </si>
  <si>
    <t>733 006 149</t>
  </si>
  <si>
    <t>60-239</t>
  </si>
  <si>
    <t>ul. Morawskiego 1</t>
  </si>
  <si>
    <t>60-631</t>
  </si>
  <si>
    <t>ul. Dojazd 34</t>
  </si>
  <si>
    <t>690 449 474</t>
  </si>
  <si>
    <t>05-800</t>
  </si>
  <si>
    <t>Pruszków</t>
  </si>
  <si>
    <t>ul. Drzymały 23</t>
  </si>
  <si>
    <t>WEJŚCIE OD UL. NIEPODLEGŁOŚCI PARTER</t>
  </si>
  <si>
    <t xml:space="preserve">508 046 733, 22 723 43 30 </t>
  </si>
  <si>
    <t>ul. Warsztatowa 1</t>
  </si>
  <si>
    <t>Szpital Kolejowy gab. 6</t>
  </si>
  <si>
    <t>06-300</t>
  </si>
  <si>
    <t>Przasnysz</t>
  </si>
  <si>
    <t>ul. Sadowa 9</t>
  </si>
  <si>
    <t>szpital gab A2 obok poradni laryngologicznej</t>
  </si>
  <si>
    <t>502 541 208</t>
  </si>
  <si>
    <t>ul. Sportowa 4</t>
  </si>
  <si>
    <t>PARTER, gab.5</t>
  </si>
  <si>
    <t>16 676 00 65</t>
  </si>
  <si>
    <t>M-GZZOP ul.Jagiełły 2</t>
  </si>
  <si>
    <t>59-330</t>
  </si>
  <si>
    <t>ŚCINAWA</t>
  </si>
  <si>
    <t>co drugi pn.15.00-17.00</t>
  </si>
  <si>
    <t>ul. Monte Cassino 18</t>
  </si>
  <si>
    <t>ul. Targowa 23</t>
  </si>
  <si>
    <t>62-561</t>
  </si>
  <si>
    <t>Ślesin</t>
  </si>
  <si>
    <t>czynne: wt 12:00-15</t>
  </si>
  <si>
    <t>81 886 45 94</t>
  </si>
  <si>
    <t>ul.Konstytucji 3-go MAJA 7</t>
  </si>
  <si>
    <t>55-300</t>
  </si>
  <si>
    <t>ŚRODA ŚLĄSKA</t>
  </si>
  <si>
    <t>śr. 9.00-11.30,pt 10.00-14.00</t>
  </si>
  <si>
    <t>ul. Kołłątaja 18</t>
  </si>
  <si>
    <t>III piętro pok. 302</t>
  </si>
  <si>
    <t>505 564 336</t>
  </si>
  <si>
    <t>Puławskie Centrum Terapii Słuchu SŁUCHMED</t>
  </si>
  <si>
    <t>ul.Żeromskiego 1</t>
  </si>
  <si>
    <t>55-010</t>
  </si>
  <si>
    <t>ŚW.KATARZYNA</t>
  </si>
  <si>
    <t>pt. 9.30-12.30</t>
  </si>
  <si>
    <t>06-100</t>
  </si>
  <si>
    <t>Pułtusk</t>
  </si>
  <si>
    <t xml:space="preserve">ul. Daszyńskiego 2a </t>
  </si>
  <si>
    <t>23 692 21 03</t>
  </si>
  <si>
    <t>ul. Niepodległości 18</t>
  </si>
  <si>
    <t xml:space="preserve">21-040 </t>
  </si>
  <si>
    <t>Świdnik</t>
  </si>
  <si>
    <t>tel.  81  467 00 73</t>
  </si>
  <si>
    <t>czynne: pn.-śr 8:00-16:00; czw.-pt. 9:00-17:00, III śr m-ca 14.00-16.00</t>
  </si>
  <si>
    <t>83 352 13 77</t>
  </si>
  <si>
    <t>ul. Poniatowskiego 18A</t>
  </si>
  <si>
    <t>Centrum Medyczne Raszyn</t>
  </si>
  <si>
    <t>668 138 965</t>
  </si>
  <si>
    <t>WYJAZDOWY</t>
  </si>
  <si>
    <t>Aleje Lipowe 15</t>
  </si>
  <si>
    <t>58-160</t>
  </si>
  <si>
    <t>ŚWIEBODZICE</t>
  </si>
  <si>
    <t>(74) 664 50 51</t>
  </si>
  <si>
    <t>pn, czw 9.00-17.00</t>
  </si>
  <si>
    <t>ochota@sluchmed.pl</t>
  </si>
  <si>
    <t>ul. Moniuszki 1</t>
  </si>
  <si>
    <t xml:space="preserve">39-400 </t>
  </si>
  <si>
    <t>Tarnobrzeg</t>
  </si>
  <si>
    <t>tel.  15 822 18 06</t>
  </si>
  <si>
    <t>96-200</t>
  </si>
  <si>
    <t>Rawa Mazowiecka</t>
  </si>
  <si>
    <t>ul. Krakowska 9</t>
  </si>
  <si>
    <t>gab. 9 Przychodnia Verbena</t>
  </si>
  <si>
    <t>ul. Piastowska 19</t>
  </si>
  <si>
    <t>42-600</t>
  </si>
  <si>
    <t>Tarnowskie Góry</t>
  </si>
  <si>
    <t>tel. 32 284 47 97</t>
  </si>
  <si>
    <t>ZOZ III piętro gab. 339</t>
  </si>
  <si>
    <t>ul. Targowa 12</t>
  </si>
  <si>
    <t>32 240 69 87</t>
  </si>
  <si>
    <t>33-100</t>
  </si>
  <si>
    <t>Tarnów</t>
  </si>
  <si>
    <t>tel. 14 621 39 28 lub 668 599 231</t>
  </si>
  <si>
    <t>ul. Zabrzańska 72</t>
  </si>
  <si>
    <t>Centrum Terapii Słuchu SŁUCHMED</t>
  </si>
  <si>
    <t>32 411 53 17</t>
  </si>
  <si>
    <t>wyjazdowy Tarnów</t>
  </si>
  <si>
    <t>ul. Słoneczna 32 (Centermed)</t>
  </si>
  <si>
    <t>tel. 668 599 231</t>
  </si>
  <si>
    <t>czynne: poniedziałek, środa i piątek 10-14</t>
  </si>
  <si>
    <t>ul. Długa 18, Miejska Przychodnia Lekarska nr 5 piętro -1 gab. 64</t>
  </si>
  <si>
    <t>tel. 668 599 231</t>
  </si>
  <si>
    <t>czynne: poniedziałek 8.15-12.30, wtorek 9.00-17.00, piątek 9.00-14.00</t>
  </si>
  <si>
    <t>ul. Stacyjna 2, NZOZ MEDYK, I piętro, gab. 17</t>
  </si>
  <si>
    <t>ul. Rzeszowska 35</t>
  </si>
  <si>
    <t>21-550</t>
  </si>
  <si>
    <t>Terespol</t>
  </si>
  <si>
    <t>Caritas Caritas Archidiecezji Sandomierskiej Warsztaty Terapii Zajęciowej, gab. nr 110</t>
  </si>
  <si>
    <t>tel. 83 342 14 41, 605 41 33 00</t>
  </si>
  <si>
    <t>czynne: w każdy wtorek 9-13</t>
  </si>
  <si>
    <t>84-230</t>
  </si>
  <si>
    <t>Rumia</t>
  </si>
  <si>
    <t>ul. Derdowskiego 23</t>
  </si>
  <si>
    <t>gab. 7, NZOZ nr 1</t>
  </si>
  <si>
    <t>662 72 59 07</t>
  </si>
  <si>
    <t>ul. Powstańców 27, NZOZ "BIOS"</t>
  </si>
  <si>
    <t>05-240</t>
  </si>
  <si>
    <t>Tłuszcz</t>
  </si>
  <si>
    <t>tel. 29 757 32 19</t>
  </si>
  <si>
    <t>czynne: 1 i 3 wtorek m-ca w godz. 9.00-13.00</t>
  </si>
  <si>
    <t>ul. Petera 3, CENTRUM ZDROWIA, I piętro,</t>
  </si>
  <si>
    <t>32 422 58 09</t>
  </si>
  <si>
    <t>22-600 </t>
  </si>
  <si>
    <t>Tomaszów Lubelski</t>
  </si>
  <si>
    <t>730-997-540</t>
  </si>
  <si>
    <t>czynne: poniendziałek, wtorek, środa, czwartek od 8-10.30, piątek nieczynny</t>
  </si>
  <si>
    <t>tlubelski@sluchmed.pl</t>
  </si>
  <si>
    <t>stały - punkt konsultacyjny</t>
  </si>
  <si>
    <t>ul. Lwowska 39</t>
  </si>
  <si>
    <t>22-600</t>
  </si>
  <si>
    <t>tel. 84 664 38 48 lub 730 998 650</t>
  </si>
  <si>
    <t>ul. Henryka Pobożnego 13 (wejście od ul. Milickiej)</t>
  </si>
  <si>
    <t>55-100</t>
  </si>
  <si>
    <t>TRZEBNICA</t>
  </si>
  <si>
    <t>(71) 387 12 76</t>
  </si>
  <si>
    <t>pn, śr 8.00-16.30, czw, pt 8.00-15.30</t>
  </si>
  <si>
    <t>w przychodni na parterze, na przeciw apteki Gemini (zaraz przy wejściu na prawo)</t>
  </si>
  <si>
    <t>trzebnica@sluchmed.pl</t>
  </si>
  <si>
    <t>WYJAZDOWY TRZEBNICA</t>
  </si>
  <si>
    <t>ul.Kościuszki 10</t>
  </si>
  <si>
    <t>32 457 99 74</t>
  </si>
  <si>
    <t>(71)3871276</t>
  </si>
  <si>
    <t>wt.10.00-12.00</t>
  </si>
  <si>
    <t>ul. Żytnia 16</t>
  </si>
  <si>
    <t>Sanmed</t>
  </si>
  <si>
    <t>605 876 633</t>
  </si>
  <si>
    <t>wyjazdowy Krotoszyn</t>
  </si>
  <si>
    <t>ul. Armii Krajowej 36</t>
  </si>
  <si>
    <t>62-700</t>
  </si>
  <si>
    <t>Turek</t>
  </si>
  <si>
    <t>tel. 63 289 33 33, 606 73 04 05</t>
  </si>
  <si>
    <t>czynne: piątek 9.00-13.00</t>
  </si>
  <si>
    <t>87-500</t>
  </si>
  <si>
    <t>Rypin</t>
  </si>
  <si>
    <t>ul. 3 Maja 2</t>
  </si>
  <si>
    <t>SP ZOZ</t>
  </si>
  <si>
    <t>ul.Waryńskiego 10 SPZOZ Przychodnia w Twardogórze</t>
  </si>
  <si>
    <t>56-416</t>
  </si>
  <si>
    <t>TWARDOGÓRA</t>
  </si>
  <si>
    <t>w pierwszy wtorek miesiąca 10.30-12.30</t>
  </si>
  <si>
    <t>Al. Bielska 69</t>
  </si>
  <si>
    <t>43-100</t>
  </si>
  <si>
    <t>35-326</t>
  </si>
  <si>
    <t>Tychy</t>
  </si>
  <si>
    <t>tel. 32 218 13 26</t>
  </si>
  <si>
    <t xml:space="preserve">ul. Rejtana 53 </t>
  </si>
  <si>
    <t>gab. 238 (CM Medyk)</t>
  </si>
  <si>
    <t>17 859 02 26</t>
  </si>
  <si>
    <t>733 008 426</t>
  </si>
  <si>
    <t>ul. Warzywna 3</t>
  </si>
  <si>
    <t>Budynek Wojewódzkiego Zespołu Specjalistycznego, gab. 109</t>
  </si>
  <si>
    <t xml:space="preserve">ul. Rynek 13 </t>
  </si>
  <si>
    <t>36-020</t>
  </si>
  <si>
    <t>Tyczyn</t>
  </si>
  <si>
    <t xml:space="preserve">czynne w czwartki w godz. 15.00 - 17.00 ; rejestracja. codziennie 9.00 - 17.00 </t>
  </si>
  <si>
    <t>ul. Słowackiego 24</t>
  </si>
  <si>
    <t>NZOZ PALOMED</t>
  </si>
  <si>
    <t>NZOZ AniMed Ośrodek Zdrowia w Urszulinie, ul. Nowa 2</t>
  </si>
  <si>
    <t>22-234</t>
  </si>
  <si>
    <t>Urszulin</t>
  </si>
  <si>
    <t>czynne: II i IV wtorek m-ca 12-16</t>
  </si>
  <si>
    <t>34-100</t>
  </si>
  <si>
    <t>Wadowice</t>
  </si>
  <si>
    <t>tel. 33 873 72 15</t>
  </si>
  <si>
    <t>ul. Langiewicza 4</t>
  </si>
  <si>
    <t>WSPL w Rzeszowie</t>
  </si>
  <si>
    <t>ul. Plac Wolności 17</t>
  </si>
  <si>
    <t>NZOZ PROMEDICA</t>
  </si>
  <si>
    <t>ul. Słowackiego 19A</t>
  </si>
  <si>
    <t>58-300</t>
  </si>
  <si>
    <t>WAŁBRZYCH</t>
  </si>
  <si>
    <t>(74) 666 39 22</t>
  </si>
  <si>
    <t>ul. Wierzbowa 17</t>
  </si>
  <si>
    <t>17 850 29 46</t>
  </si>
  <si>
    <t>737 995 968</t>
  </si>
  <si>
    <t xml:space="preserve">ul. Główna 8 (Piaskowa Góra) </t>
  </si>
  <si>
    <t>58-309</t>
  </si>
  <si>
    <t>35-045</t>
  </si>
  <si>
    <t>ul. Hetmańska 21</t>
  </si>
  <si>
    <t>budynek C gab. 3 Przychodnia Specjalistyczna nr 1</t>
  </si>
  <si>
    <t>17 850 70 55</t>
  </si>
  <si>
    <t>728 378 547</t>
  </si>
  <si>
    <t>ul. Dobkiewicza 18</t>
  </si>
  <si>
    <t>Naprzeciwko poradni szpitalnych za sklepem Groszek</t>
  </si>
  <si>
    <t>107 Szpital Wojskowy z Przychodnia SPZOZ w Wałczu ul. Kołobrzeska 44 gabinet 123, I pietro, budynek 9</t>
  </si>
  <si>
    <t>78-600</t>
  </si>
  <si>
    <t>Wałcz</t>
  </si>
  <si>
    <t>ul. Mickiewicza 11</t>
  </si>
  <si>
    <t>Naprzeciwko budynku Policji</t>
  </si>
  <si>
    <t>ul. Andersa 16, I pietro, gab. 19, Specjalistyczna Przychodnia Lekarska dla Pracowników Wojska</t>
  </si>
  <si>
    <t>00-201</t>
  </si>
  <si>
    <t>Warszawa</t>
  </si>
  <si>
    <t>tel. 882 191 921</t>
  </si>
  <si>
    <t>czynne: godziny otwarcia pn-wt 8-17 , sr-czw 8-16. pt 8-14</t>
  </si>
  <si>
    <t>ul. Dobkiewicza 10</t>
  </si>
  <si>
    <t>srodmiescie3@sluchmed.pl</t>
  </si>
  <si>
    <t xml:space="preserve">NZOZ "Medical" </t>
  </si>
  <si>
    <t>ul. Kartezjusza 2, gab. 235, Przychodnia lekarska WAT</t>
  </si>
  <si>
    <t>01-480</t>
  </si>
  <si>
    <t>tel. 22 392 75 09, 668 138 978</t>
  </si>
  <si>
    <t>czynne: poniedziałek, wtorek 8-16, środa, czwartek 8-17, piątek 8-14</t>
  </si>
  <si>
    <t>bemowo@sluchmed.pl</t>
  </si>
  <si>
    <t>Sędziszów Małopolski</t>
  </si>
  <si>
    <t>Budynek przychodni Lider</t>
  </si>
  <si>
    <t>ul. Żeromskiego 33, I piętro, gab. 119, Przychodnia Lekarska CePeLek</t>
  </si>
  <si>
    <t>01-882</t>
  </si>
  <si>
    <t>tel. 22 499 66 30, 668 139 021</t>
  </si>
  <si>
    <t>czynne: poniedziałek-środa 8.30-16.30; czwartek 8.30-18.00; piątek 8.30-15.00</t>
  </si>
  <si>
    <t>bielany@sluchmed.pl</t>
  </si>
  <si>
    <t>ul. Cegłowska 80, Szpital Bielański, II piętro, gab. 223</t>
  </si>
  <si>
    <t>01-809</t>
  </si>
  <si>
    <t>tel. 22 392 91 99, 668 138 979</t>
  </si>
  <si>
    <t>czynne: poniedziałek 8-17, wtorek-czwartek 8-16, piątek 8-15.</t>
  </si>
  <si>
    <t>szpital-bielanski@sluchmed.pl</t>
  </si>
  <si>
    <t>08-110</t>
  </si>
  <si>
    <t>Siedlce</t>
  </si>
  <si>
    <t>ul. Starowiejska 66</t>
  </si>
  <si>
    <t>gab. 12 (Poliklinika MSWiA) parter</t>
  </si>
  <si>
    <t>789 218 704</t>
  </si>
  <si>
    <t>ul. J. Dąbrowskiego 16, parter, lokal usługowy 32</t>
  </si>
  <si>
    <t>02-558</t>
  </si>
  <si>
    <t>32 220 30 90</t>
  </si>
  <si>
    <t>530 122 510</t>
  </si>
  <si>
    <t>tel. 22 498 75 40, 668 138 977</t>
  </si>
  <si>
    <t>czynne: od poniedziałku do czwartku 8.30-17.00, piątek 9-15</t>
  </si>
  <si>
    <t>17-300</t>
  </si>
  <si>
    <t>Siemiatycze</t>
  </si>
  <si>
    <t>ul. 11 Listopada 28B</t>
  </si>
  <si>
    <t>733 860 055</t>
  </si>
  <si>
    <t>stały od 1.01.2015r</t>
  </si>
  <si>
    <t>ul. Korkowa 119/123</t>
  </si>
  <si>
    <t>04-519</t>
  </si>
  <si>
    <t>tel. 22 353 42 50, 668 138 908</t>
  </si>
  <si>
    <t>pn-czw. 13.00-16.00; pt. nieczynne</t>
  </si>
  <si>
    <t>46 307 05 45</t>
  </si>
  <si>
    <t>730 650 045</t>
  </si>
  <si>
    <t>ul. Wołoska 137, Szpital MSW, budynek A, parter, Centrum Handlowo-Usługowe</t>
  </si>
  <si>
    <t>02-507</t>
  </si>
  <si>
    <t>tel. 22 353 06 20, 668 139 015</t>
  </si>
  <si>
    <t xml:space="preserve">czynne: od poniedziałku do piątku w godz. 8-16 </t>
  </si>
  <si>
    <t>szpital-msw@sluchmed.pl</t>
  </si>
  <si>
    <t>33 856 21 80</t>
  </si>
  <si>
    <t>ul. Szczęśliwicka 36, piętro II, w korytarzu RTG, Przychodnia lekarska SZPZLO (info od UM 12.03.2015)</t>
  </si>
  <si>
    <t>02-353</t>
  </si>
  <si>
    <t>tel. 22 392 75 39, 668 138 965</t>
  </si>
  <si>
    <t>ul. Ostrołęcka 4, parter, gab. 16, Przychodnia lekarska SZPZLO</t>
  </si>
  <si>
    <t>04-102</t>
  </si>
  <si>
    <t>tel. 22 498 74 80, 668 138 957</t>
  </si>
  <si>
    <t>czynne: od poniedziałku do środy 8-16; czwartek 8-17, piątek 8-15</t>
  </si>
  <si>
    <t>praga-pd@sluchmed.pl</t>
  </si>
  <si>
    <t>Sobótka</t>
  </si>
  <si>
    <t>Pl. Wolności 1</t>
  </si>
  <si>
    <t>71 788 49 70</t>
  </si>
  <si>
    <t>ul. Szaserów 128, II pietro, gab. E 254, Wojskowy Instytut Medyczny</t>
  </si>
  <si>
    <t>04-141</t>
  </si>
  <si>
    <t>tel. 22 245 59 93, 882 190 636</t>
  </si>
  <si>
    <t>szaserow@sluchmed.pl</t>
  </si>
  <si>
    <t>ul. Dąbrowszczaków 5A, I piętro, gab. 26, Przychodnia lekarska SZPZLO</t>
  </si>
  <si>
    <t>03-476</t>
  </si>
  <si>
    <t>ul. Torowa 4</t>
  </si>
  <si>
    <t>tel. 22 392 05 67, 668 138 986</t>
  </si>
  <si>
    <t>czynne: od poniedziałku do piątku w godz. 8.30-16.30; czwartki nieczynne</t>
  </si>
  <si>
    <t>ul. Koszykowa 78, II pietro gab. 227, Przychodnia Lekarska CePeLek</t>
  </si>
  <si>
    <t>00-671</t>
  </si>
  <si>
    <t>tel. 22 425 67 06, 668 139 012</t>
  </si>
  <si>
    <t>pn 8-17, wt, śr czw 8.00-16.00; pt 8.00-15.00</t>
  </si>
  <si>
    <t>srodmiescie@sluchmed.pl</t>
  </si>
  <si>
    <t>ul. Strzelców 2</t>
  </si>
  <si>
    <t>ul. Nowowiejska 31, I piętro, gab. gab.115, Specjalistyczna Przychodnia Lekarska dla Pracowników Wojska</t>
  </si>
  <si>
    <t>00-665</t>
  </si>
  <si>
    <t>730-920-058, 22 299 75 30</t>
  </si>
  <si>
    <t>czynne: pn, śr, czw 8.00-16.00, wtorek 8.00-18.0, pt 8.00-14.00</t>
  </si>
  <si>
    <t>32 263 40 53</t>
  </si>
  <si>
    <t>ul. Nowowiejska 5, I piętro, gab. 27, Specjalistyczna Przychodnia Lekarska dla Pracowników Wojska</t>
  </si>
  <si>
    <t>00-643</t>
  </si>
  <si>
    <t>tel. 22 392 75 86, 668 131 156</t>
  </si>
  <si>
    <t>czynne: pn, śr, czw 8.00-16.00, wt 8.00-18.00, pt 8.00-14.00</t>
  </si>
  <si>
    <t>Stalowa Wola</t>
  </si>
  <si>
    <t>ul. Komisji Edukacji Narodowej 13</t>
  </si>
  <si>
    <t>Na rogu w Pawilonach za Spółdzielczym Domem Kultury</t>
  </si>
  <si>
    <t>15 844 72 44</t>
  </si>
  <si>
    <t>ul. Kolorowa 19, parter, lok. 146</t>
  </si>
  <si>
    <t>02-495</t>
  </si>
  <si>
    <t>tel. 22 245 59 74, 668 148 053</t>
  </si>
  <si>
    <t>ul. Dąbrowskiego 3</t>
  </si>
  <si>
    <t>ul. Księcia Janusza 23 lok. U5</t>
  </si>
  <si>
    <t>01-452</t>
  </si>
  <si>
    <t>NZOZ MEDYK, gab. nr 5, zapisy w Rejestracji</t>
  </si>
  <si>
    <t>730 500 640</t>
  </si>
  <si>
    <t>tel. 22 392 75 38, 668 138 921</t>
  </si>
  <si>
    <t>czynne: poniedziałek, środa, czwartek 8.30-16.30, wtorek 8.30-13.15; piątek 14.15-16.30</t>
  </si>
  <si>
    <t>wola@sluchmed.pl</t>
  </si>
  <si>
    <t>stały info od Agnieszki Knut i Anny Gorzkiewicz 12.11.2014</t>
  </si>
  <si>
    <t>ul. Solec 99 II piętro gab. 23, Przychodnia Przyszpitalna</t>
  </si>
  <si>
    <t>00-382</t>
  </si>
  <si>
    <t>tel. :22 392 68 40, kom. 668 138 852</t>
  </si>
  <si>
    <t>pn, wt 8.00-16.00, śr 10.00-18.00, czw 8.00-17.00, pt 8.00-15.00</t>
  </si>
  <si>
    <t>ul. Okulickiego 36</t>
  </si>
  <si>
    <t>NZOZ MEDYK, I piętro , gab. laryngologiczny</t>
  </si>
  <si>
    <t>ul. Pasaż Ursynowski 7, lok. usł. U16</t>
  </si>
  <si>
    <t xml:space="preserve">02-784 </t>
  </si>
  <si>
    <t>tel.: 882 191 928</t>
  </si>
  <si>
    <t>ul. Poniatowskiego 31</t>
  </si>
  <si>
    <t>NZOZ MEDYK, parter, gab. nr 6, zapisy w Rejestracji</t>
  </si>
  <si>
    <t>ul. Staszica 4 A</t>
  </si>
  <si>
    <t>NZOZ MEDYK, gabinet zabiegowy, zapisy w rejestracji</t>
  </si>
  <si>
    <t>ul. Jadźwingów 9 (Warszawskie Centrum Terapii Słuchu Słuchmed)</t>
  </si>
  <si>
    <t>02-692</t>
  </si>
  <si>
    <t>tel.  22 299 15 45, kom. 535 760 012</t>
  </si>
  <si>
    <t>ul. Krótka 1</t>
  </si>
  <si>
    <t>Róg ul. Krótkiej i Rynek</t>
  </si>
  <si>
    <t>41 262 92 62</t>
  </si>
  <si>
    <t>Centrum Medyczne Warszawskiego Uniwersytetu Medycznego ul. Banacha 1a BLOK F , I piętro, gab. 269</t>
  </si>
  <si>
    <t>02-097</t>
  </si>
  <si>
    <t>606 627 762, 22 243 16 98</t>
  </si>
  <si>
    <t>Stronie Śląskie</t>
  </si>
  <si>
    <t>ul. Hutnicza 1</t>
  </si>
  <si>
    <t>wyjazdowy/akcje</t>
  </si>
  <si>
    <t>ul. Nowogrodzka 76/6 Warszawskie Centrum Zdrowia</t>
  </si>
  <si>
    <t>Strzelin</t>
  </si>
  <si>
    <t>02-018</t>
  </si>
  <si>
    <t>ul. Brzegowa 16/2</t>
  </si>
  <si>
    <t>tel. 22 857 30 14</t>
  </si>
  <si>
    <t>wt-śr 16.00-18.00</t>
  </si>
  <si>
    <t>ul. Bobrowiecka 9 , Warszawskie Centrum Terapii Słuchu Słuchmed (Akademickie Centrum Medyczne)</t>
  </si>
  <si>
    <t>00-728</t>
  </si>
  <si>
    <t>tel. 22 826 53 31</t>
  </si>
  <si>
    <t>ul. Mickiewicza 20</t>
  </si>
  <si>
    <t>PRZYCHODNIA II PIĘTRO GAB. 30</t>
  </si>
  <si>
    <t>wyjazdowy W13</t>
  </si>
  <si>
    <t>Przychodnia ul. Plutonu Torpedy 47</t>
  </si>
  <si>
    <t>ul. Niepodległości 15</t>
  </si>
  <si>
    <t>Przychodnia, gabinet laryngologa</t>
  </si>
  <si>
    <t>68 307 04 60</t>
  </si>
  <si>
    <t>533 360 044</t>
  </si>
  <si>
    <t>wyjazdowy Hrubieszów od 1.09.2014</t>
  </si>
  <si>
    <t>NZOZ Przychodnia, ul. Kopernika 33A</t>
  </si>
  <si>
    <t>22-550</t>
  </si>
  <si>
    <t>Werbkowice</t>
  </si>
  <si>
    <t>czynne: II i IV środa m-ca w godz. 8.30-12.00</t>
  </si>
  <si>
    <t>ul. Wybickiego 9</t>
  </si>
  <si>
    <t>Przychodnia Unimed</t>
  </si>
  <si>
    <t>wyjazdowy Kępno</t>
  </si>
  <si>
    <t>ul. Warszawska 104 (szpital)</t>
  </si>
  <si>
    <t>98-400</t>
  </si>
  <si>
    <t>Wieruszów</t>
  </si>
  <si>
    <t>środa 14.00-17.00</t>
  </si>
  <si>
    <t>ul. Szpitalna 60</t>
  </si>
  <si>
    <t>Budynek szpitala, I piętro, gab. 27</t>
  </si>
  <si>
    <t>87 562 95 80</t>
  </si>
  <si>
    <t>733 680 025</t>
  </si>
  <si>
    <t>CM Sanus ul. Warszawska 88</t>
  </si>
  <si>
    <t>21-580</t>
  </si>
  <si>
    <t>Wisznice</t>
  </si>
  <si>
    <t xml:space="preserve">1 i 3 poniedziałek m-ca 9.00-13.00 </t>
  </si>
  <si>
    <t>ul. Waryńskiego 27</t>
  </si>
  <si>
    <t>gabinet 43, I piętro (przychodnia)</t>
  </si>
  <si>
    <t>733 008 396</t>
  </si>
  <si>
    <t>Syców</t>
  </si>
  <si>
    <t>ul. Wrocławska 2</t>
  </si>
  <si>
    <t>SPZOZ Przychodnia w Sycowie, II piętro, gab. 202</t>
  </si>
  <si>
    <t>535 130 077</t>
  </si>
  <si>
    <t>ul. Toruńska 222, parter gabinet 10A</t>
  </si>
  <si>
    <t>87-805</t>
  </si>
  <si>
    <t>Włocławek</t>
  </si>
  <si>
    <t>pn-czw 8.00-16.00, pt 8.00-15.00</t>
  </si>
  <si>
    <t>ul. Przechodnia 16a</t>
  </si>
  <si>
    <t>22-200</t>
  </si>
  <si>
    <t>Włodawa</t>
  </si>
  <si>
    <t>tel.  82 571 71 31</t>
  </si>
  <si>
    <t>czynne: poniedziałek 9-13.30, wtorek-piątek 9.00-15.00</t>
  </si>
  <si>
    <t>ul. Mieczysława Niedziałkowskiego 19/1</t>
  </si>
  <si>
    <t>733 660 094</t>
  </si>
  <si>
    <t>ul. Jana Pawła II 6</t>
  </si>
  <si>
    <t>44-300</t>
  </si>
  <si>
    <t>Wodzisław Śląski</t>
  </si>
  <si>
    <t>tel. 32 455 65 46</t>
  </si>
  <si>
    <t>71-432</t>
  </si>
  <si>
    <t xml:space="preserve">Szczecin </t>
  </si>
  <si>
    <t>Al. Wyzwolenia 107/2LU</t>
  </si>
  <si>
    <t>733 008 947</t>
  </si>
  <si>
    <t>ul. Polna 24</t>
  </si>
  <si>
    <t>Przychodnia, gab. 16</t>
  </si>
  <si>
    <t>ul. 26 Marca 164 (budynek ZPS)</t>
  </si>
  <si>
    <t>44-286</t>
  </si>
  <si>
    <t>tel. 535 120 880</t>
  </si>
  <si>
    <t>czynne: pn-pt 8.00-13.00</t>
  </si>
  <si>
    <t>Ścinawa</t>
  </si>
  <si>
    <t>ul. Jagiełły 2</t>
  </si>
  <si>
    <t>M-GZZOP</t>
  </si>
  <si>
    <t>wyjazdowy Czeladź</t>
  </si>
  <si>
    <t>ul. PCK 1, Zakład Opieki Zdrowotnej w Wojkowicach</t>
  </si>
  <si>
    <t>42-580</t>
  </si>
  <si>
    <t>Wojkowice</t>
  </si>
  <si>
    <t>tel. 514 318 869</t>
  </si>
  <si>
    <t>czynne: wtorek od godziny 11:30 do godziny 14:30</t>
  </si>
  <si>
    <t>ul. Gdyńska 1/3, gab.9, Przychodnia Specjalistyczna</t>
  </si>
  <si>
    <t>05-200</t>
  </si>
  <si>
    <t>Wołomin</t>
  </si>
  <si>
    <t>Środa Śląska</t>
  </si>
  <si>
    <t>tel. 22 245 60 01, 882 190 653</t>
  </si>
  <si>
    <t>ul. Konstytucji 3-go Maja 7</t>
  </si>
  <si>
    <t>Św. Katarzyna</t>
  </si>
  <si>
    <t>ul. Żeromskiego 1</t>
  </si>
  <si>
    <t>ul.Inwalidów Wojennych 13</t>
  </si>
  <si>
    <t>56-100</t>
  </si>
  <si>
    <t>WOŁÓW</t>
  </si>
  <si>
    <t>wt.13.00-16.00</t>
  </si>
  <si>
    <t>ul. Borowska 174</t>
  </si>
  <si>
    <t>50-554</t>
  </si>
  <si>
    <t>Wrocław</t>
  </si>
  <si>
    <t>tel. 71 797 81 02, 664 03 04 71</t>
  </si>
  <si>
    <t>czynne: pn 10.00-18.00, wt-pt 8.30-16.30</t>
  </si>
  <si>
    <t>Świebodzice</t>
  </si>
  <si>
    <t>74 664 50 51</t>
  </si>
  <si>
    <t>ul. Przyjaźni 54/U02</t>
  </si>
  <si>
    <t>53-030</t>
  </si>
  <si>
    <t>tel. 71 377 52 09</t>
  </si>
  <si>
    <t>wt i czw 13.30-16.30</t>
  </si>
  <si>
    <t>86-100</t>
  </si>
  <si>
    <t>Świecie</t>
  </si>
  <si>
    <t>ul. Wojska Polskiego 126</t>
  </si>
  <si>
    <t>parter gabinet 11, "Nowy Szpital"</t>
  </si>
  <si>
    <t>52 521 24 95</t>
  </si>
  <si>
    <t>ul. Szczytnicka 49</t>
  </si>
  <si>
    <t>50-382</t>
  </si>
  <si>
    <t>WROCŁAW</t>
  </si>
  <si>
    <t>(71) 322 60 40</t>
  </si>
  <si>
    <t>41-600</t>
  </si>
  <si>
    <t>Świętochłowice</t>
  </si>
  <si>
    <t>ul. Bytomska 5</t>
  </si>
  <si>
    <t>32 247 40 65</t>
  </si>
  <si>
    <t>ul. Piłsudskiego 12 (plac Legionów)</t>
  </si>
  <si>
    <t>50-049</t>
  </si>
  <si>
    <t>(71) 785 44 80, 733 660 037</t>
  </si>
  <si>
    <t>15 822 18 06</t>
  </si>
  <si>
    <t>ul. Komandorska 53L</t>
  </si>
  <si>
    <t xml:space="preserve">53-342 </t>
  </si>
  <si>
    <t>(71) 788 49 70</t>
  </si>
  <si>
    <t>pn-pt 8.00-18.00, sobota 9.00-14.00</t>
  </si>
  <si>
    <t>32 284 47 97</t>
  </si>
  <si>
    <t>ul. Weigla 5</t>
  </si>
  <si>
    <t xml:space="preserve">53-114 </t>
  </si>
  <si>
    <t>14 621 39 28</t>
  </si>
  <si>
    <t>668 599 231</t>
  </si>
  <si>
    <t>609 91 93 39</t>
  </si>
  <si>
    <t>pn, śr, pt 8.00-14.00</t>
  </si>
  <si>
    <t>ul.Nowodowrska 91a</t>
  </si>
  <si>
    <t>55-438</t>
  </si>
  <si>
    <t>śr. 9.30-11.00</t>
  </si>
  <si>
    <t>ul. Długa 18</t>
  </si>
  <si>
    <t>Miejska Przychodnia Lekarska nr 5, piętro -1, gab. 64</t>
  </si>
  <si>
    <t>ul.Racławicka 15/19</t>
  </si>
  <si>
    <t>53-146</t>
  </si>
  <si>
    <t>śr.12.00-14.00</t>
  </si>
  <si>
    <t>83-110</t>
  </si>
  <si>
    <t>Tczew</t>
  </si>
  <si>
    <t>ul. Niepodległości 3</t>
  </si>
  <si>
    <t>gab. 204</t>
  </si>
  <si>
    <t>789 218 708</t>
  </si>
  <si>
    <t>ul.Wejherowska 28</t>
  </si>
  <si>
    <t>54-239</t>
  </si>
  <si>
    <t>śr.13.00-14.30</t>
  </si>
  <si>
    <t>ul. Stacyjna 2</t>
  </si>
  <si>
    <t>NZOZ MEDYK, I piętro, gab. 17</t>
  </si>
  <si>
    <t>605 41 33 00</t>
  </si>
  <si>
    <t>ul.Dokerska 9</t>
  </si>
  <si>
    <t>54-142</t>
  </si>
  <si>
    <t>ul. Powstańców 27</t>
  </si>
  <si>
    <t>NZOZ "BIOS"</t>
  </si>
  <si>
    <t>29 757 32 19</t>
  </si>
  <si>
    <t>wt. 8.00-12.00</t>
  </si>
  <si>
    <t>ul.Stalowa</t>
  </si>
  <si>
    <t>53-433</t>
  </si>
  <si>
    <t>ul. Petera 3</t>
  </si>
  <si>
    <t>CENTRUM ZDROWIA, I piętro</t>
  </si>
  <si>
    <t>pn. 11.00-12.00</t>
  </si>
  <si>
    <t>730 997 540</t>
  </si>
  <si>
    <t>ul.Horbaczewskiego 35</t>
  </si>
  <si>
    <t>54-130</t>
  </si>
  <si>
    <t>84 664 38 48</t>
  </si>
  <si>
    <t>730 998 650</t>
  </si>
  <si>
    <t>ul.Bończyka 20</t>
  </si>
  <si>
    <t>51-001</t>
  </si>
  <si>
    <t>pierwsza środa miesiąca 11.00-13.00</t>
  </si>
  <si>
    <t>87-100</t>
  </si>
  <si>
    <t>Toruń</t>
  </si>
  <si>
    <t>ul. Uniwersytecka 17</t>
  </si>
  <si>
    <t>gab. 226 II pietro</t>
  </si>
  <si>
    <t>WYJAZDOWY WROCŁAW SZCZYTNICKA</t>
  </si>
  <si>
    <t>ul.Dobrzyńska 21/23</t>
  </si>
  <si>
    <t>50-403</t>
  </si>
  <si>
    <t>wt.,czw. 9.30-12.30</t>
  </si>
  <si>
    <t>Trzebnica</t>
  </si>
  <si>
    <t>ul. Henryka Pobożnego 13</t>
  </si>
  <si>
    <t>Wejście od ul. Milickiej</t>
  </si>
  <si>
    <t>71 387 12 76</t>
  </si>
  <si>
    <t>ul.Krzywoustego 290</t>
  </si>
  <si>
    <t>51-312</t>
  </si>
  <si>
    <t>śr. 10.00-12.00,czw.9.00-12.00</t>
  </si>
  <si>
    <t xml:space="preserve">ul. Grunwaldzka 69 (Prywatna Przychodnia Lekarska Stefan Skrocki DS Kredka) </t>
  </si>
  <si>
    <t>50-026</t>
  </si>
  <si>
    <t>pn.10.00-12.00</t>
  </si>
  <si>
    <t>ul. Piastów 16 Przychodnia Amica</t>
  </si>
  <si>
    <t>62-300</t>
  </si>
  <si>
    <t>Września</t>
  </si>
  <si>
    <t>czynne: poniedziałki w godz. 8.00-12.00</t>
  </si>
  <si>
    <t>stały 1.04.2015 stały/wyjazdowy 11.01.2016</t>
  </si>
  <si>
    <t>Zakład Opieki Zdrowotnej Lekarza Rodzinnego Wschowa Zielony Rynek 7, II p. gab. 26</t>
  </si>
  <si>
    <t>67-400</t>
  </si>
  <si>
    <t>WSCHOWA</t>
  </si>
  <si>
    <t>533 350 079, 65 307 03 30</t>
  </si>
  <si>
    <t>czynne: poniedziałek i środa 10.00-18.00</t>
  </si>
  <si>
    <t>ul. Komisji Edukacji Narodowej 1/3, Szpital Powiatowy gab. 107</t>
  </si>
  <si>
    <t>07-200</t>
  </si>
  <si>
    <t>Wyszków</t>
  </si>
  <si>
    <t>w każdy piątek od 9-13 w gab. 107</t>
  </si>
  <si>
    <t>ul. 3-go Maja 11</t>
  </si>
  <si>
    <t>41-800</t>
  </si>
  <si>
    <t>Zabrze</t>
  </si>
  <si>
    <t>tel. 32 278 69 61</t>
  </si>
  <si>
    <t>ul. Białostocka 24 I piętro gab. 2</t>
  </si>
  <si>
    <t>18-300</t>
  </si>
  <si>
    <t>Zambrów</t>
  </si>
  <si>
    <t>tel. 86 271 35 49</t>
  </si>
  <si>
    <t xml:space="preserve">pn-pt 8.30-15.30 </t>
  </si>
  <si>
    <t>ul. Peowiaków 1</t>
  </si>
  <si>
    <t>22-400 </t>
  </si>
  <si>
    <t>Zamość</t>
  </si>
  <si>
    <t>tel. 84 639 11 57</t>
  </si>
  <si>
    <t>czynne: poniedziałek - piątek 8-16</t>
  </si>
  <si>
    <t>Al. Jana Pawła II 19, CM PULS, parter</t>
  </si>
  <si>
    <t xml:space="preserve">22-400 </t>
  </si>
  <si>
    <t>tel. 84 538 70 90</t>
  </si>
  <si>
    <t>poniedziałek i czwartek 10-18, wtorek, środa, piątek 8-16 - od 1 lutego 2012</t>
  </si>
  <si>
    <t>wyjazdowy Zamość 1 - od 1.09.2014</t>
  </si>
  <si>
    <t>ul. Feliksa Wolskiego 5, gab. 14, NZOZ JOLOKO</t>
  </si>
  <si>
    <t>22-400</t>
  </si>
  <si>
    <t>czynne: w każdy poniedziałek 9.00-12.00</t>
  </si>
  <si>
    <t>ul. Zagłoby 8 Wojewódzki Ośrodek Medycyny Pracy Centrum Profilaktyczno-Lecznicze w Lublinie Oddział w Zamościu, I piętro gab. 23</t>
  </si>
  <si>
    <t>tel. 609 761 096</t>
  </si>
  <si>
    <t>czynne: wtorek, środa, czwartek, piątek 8.00-13.00</t>
  </si>
  <si>
    <t>ul. 3 Maja 15</t>
  </si>
  <si>
    <t>42-400</t>
  </si>
  <si>
    <t>Zawiercie</t>
  </si>
  <si>
    <t>tel. 32 671 71 11</t>
  </si>
  <si>
    <t>ul. Skorupki 71/17, Przychodnia Beta-Med, gab. 17 (od 27.02.2014).</t>
  </si>
  <si>
    <t>05-091</t>
  </si>
  <si>
    <t>Ząbki</t>
  </si>
  <si>
    <t>tel.22 781 58 42</t>
  </si>
  <si>
    <t>czynne: (info z 4.03.2014 od E. Decyk) od marca 2014r będziemy w Przychodni 2 i 4 czwartek miesiąca  godz.8.30-do 13.00 ( do ostatniego pacjenta) gab.17</t>
  </si>
  <si>
    <t>ul. Kościuszki 49</t>
  </si>
  <si>
    <t>59-900</t>
  </si>
  <si>
    <t>ZGORZELEC</t>
  </si>
  <si>
    <t>(75) 771 33 02</t>
  </si>
  <si>
    <t>ul. Kościuszki 10</t>
  </si>
  <si>
    <t>Al. Niepodległości 14a</t>
  </si>
  <si>
    <t>65-048</t>
  </si>
  <si>
    <t>Zielona Góra</t>
  </si>
  <si>
    <t>pn-pt 8.00-16.00, śr 9.00-17.00</t>
  </si>
  <si>
    <t>62-240</t>
  </si>
  <si>
    <t>Trzemeszno</t>
  </si>
  <si>
    <t>ul. Langiewicza 2</t>
  </si>
  <si>
    <t>NZOZ "Zdrowie"</t>
  </si>
  <si>
    <t>Al. Niepodległości 1 (CM Aldemed)</t>
  </si>
  <si>
    <t>tel. 535 220 056</t>
  </si>
  <si>
    <t>pn-czw 9.00-13.00</t>
  </si>
  <si>
    <t>89-500</t>
  </si>
  <si>
    <t>Tuchola</t>
  </si>
  <si>
    <t>ul. Nowodworskiego 3d</t>
  </si>
  <si>
    <t>GABINET LARYNGOLOGICZNY DR KŁOSEK</t>
  </si>
  <si>
    <t>ul. A.Mickiewicza 18/35, Samodzielny Publiczny Zakład Opieki Zdrowotnej</t>
  </si>
  <si>
    <t>05-220</t>
  </si>
  <si>
    <t>Zielonka</t>
  </si>
  <si>
    <t>22 392 05 67, 668 138 986</t>
  </si>
  <si>
    <t>czynne: czwartek 12.00-14.00</t>
  </si>
  <si>
    <t>ul. Dąbrowskiego 7</t>
  </si>
  <si>
    <t>Przychodnia Lekarska "Medicus"</t>
  </si>
  <si>
    <t>789 218 753</t>
  </si>
  <si>
    <t>ul.Solna 17/1</t>
  </si>
  <si>
    <t>59-500</t>
  </si>
  <si>
    <t>ZŁOTORYJA</t>
  </si>
  <si>
    <t>śr.9.30-12.00</t>
  </si>
  <si>
    <t>Twardogóra</t>
  </si>
  <si>
    <t>ul. Waryńskiego 10</t>
  </si>
  <si>
    <t>SPZOZ Przychodnia w Twardogórze</t>
  </si>
  <si>
    <t>32 218 13 26</t>
  </si>
  <si>
    <t>Aleja Pokoju 5, I piętro, gab. 29</t>
  </si>
  <si>
    <t>26-700</t>
  </si>
  <si>
    <t>Zwoleń</t>
  </si>
  <si>
    <t>tel. 530 853 390</t>
  </si>
  <si>
    <t>czynne: II i IV piątek miesiąca w godzinach: 9.00-12.00</t>
  </si>
  <si>
    <t xml:space="preserve">ul. Krakowska 15 a </t>
  </si>
  <si>
    <t>ul. Nowa 2</t>
  </si>
  <si>
    <t>NZOZ AniMed Ośrodek Zdrowia w Urszulinie</t>
  </si>
  <si>
    <t>tel. 530 853 390, 48 307 01 40</t>
  </si>
  <si>
    <t>pn-pt 8.00-16.00, śr 8.00-11.30</t>
  </si>
  <si>
    <t>ul. Męczenników Oświęcimskich 4 - od 28.10.2013</t>
  </si>
  <si>
    <t>44-240</t>
  </si>
  <si>
    <t>Żory</t>
  </si>
  <si>
    <t>tel. 32 434 04 20</t>
  </si>
  <si>
    <t>33 873 72 15</t>
  </si>
  <si>
    <t>Wałbrzych</t>
  </si>
  <si>
    <t>stały od 7.10.2015</t>
  </si>
  <si>
    <t>ul. Szpitalna 56 I piętro gab. 11 Szpital Powiatowy Przychodnia Przyszpitalna</t>
  </si>
  <si>
    <t>09-300</t>
  </si>
  <si>
    <t>Żuromin</t>
  </si>
  <si>
    <t>tel. 23 307 03 45, 533-355-266</t>
  </si>
  <si>
    <t>czynne: pn - pt 8.00-16.00</t>
  </si>
  <si>
    <t>ul. Główna 8</t>
  </si>
  <si>
    <t>Piaskowa Góra</t>
  </si>
  <si>
    <t>74 664 71 72</t>
  </si>
  <si>
    <t>ul. Kołobrzeska 44</t>
  </si>
  <si>
    <t>ul. Bolesława Limanowskiego 30/27, Centrum Zdrowia Mazowsza Zachodniego</t>
  </si>
  <si>
    <t>107 Szpital Wojskowy z Przychodnia SPZOZ w Wałczu, I pietro, gabinet 123</t>
  </si>
  <si>
    <t>96-300</t>
  </si>
  <si>
    <t>733 890 069</t>
  </si>
  <si>
    <t>Żyrardów</t>
  </si>
  <si>
    <t>czynne: środa 9-12</t>
  </si>
  <si>
    <t>ul. Kartezjusza 2</t>
  </si>
  <si>
    <t>Przychodnia lekarska WAT, II piętro gab. 241</t>
  </si>
  <si>
    <t>22 392 75 09</t>
  </si>
  <si>
    <t>668 138 978</t>
  </si>
  <si>
    <t>ul. Żeromskiego 33</t>
  </si>
  <si>
    <t>Przychodnia Lekarska CePeLek, I piętro, gab. 122</t>
  </si>
  <si>
    <t>22 499 66 30</t>
  </si>
  <si>
    <t>668 139 021</t>
  </si>
  <si>
    <t>ul. Cegłowska 80</t>
  </si>
  <si>
    <t>Szpital Bielański, II piętro, gab. 223</t>
  </si>
  <si>
    <t>22 392 91 99</t>
  </si>
  <si>
    <t>668 138 979</t>
  </si>
  <si>
    <t>ul. J. Dąbrowskiego 16</t>
  </si>
  <si>
    <t>Parter, lokal usługowy 32</t>
  </si>
  <si>
    <t>22 498 75 40</t>
  </si>
  <si>
    <t>668 138 977</t>
  </si>
  <si>
    <t>ul. Bobrowiecka 9</t>
  </si>
  <si>
    <t>Warszawskie Centrum Terapii Słuchu Słuchmed (Akademickie Centrum Medyczne) parter, gab. 28B-30B</t>
  </si>
  <si>
    <t>22 826 53 31</t>
  </si>
  <si>
    <t>ul. Jadźwingów 9</t>
  </si>
  <si>
    <t>Warszawskie Centrum Terapii Słuchu Słuchmed I piętro</t>
  </si>
  <si>
    <t>22 299 15 45</t>
  </si>
  <si>
    <t>535 760 012</t>
  </si>
  <si>
    <t>ul. Wołoska 137</t>
  </si>
  <si>
    <t>Szpital MSW, budynek A, parter, Centrum Handlowo-Usługowe</t>
  </si>
  <si>
    <t>22 353 06 20</t>
  </si>
  <si>
    <t>668 139 015</t>
  </si>
  <si>
    <t>ul. Szczęśliwicka 36</t>
  </si>
  <si>
    <t>Przychodnia lekarska SZPZLO, I piętro gab.130</t>
  </si>
  <si>
    <t>22 392 75 39</t>
  </si>
  <si>
    <t>ul. Ostrołęcka 4</t>
  </si>
  <si>
    <t>Przychodnia lekarska SZPZLO, parter, gab.16</t>
  </si>
  <si>
    <t>22 498 74 80</t>
  </si>
  <si>
    <t>668 138 957</t>
  </si>
  <si>
    <t>ul. Szaserów 128</t>
  </si>
  <si>
    <t>Wojskowy Instytut Medyczny, II pietro, gab. E 254</t>
  </si>
  <si>
    <t>22 245 59 93</t>
  </si>
  <si>
    <t>882 190 636</t>
  </si>
  <si>
    <t>ul. Dąbrowszczaków 5A</t>
  </si>
  <si>
    <t>Przychodnia lekarska SZPZLO, I piętro, gab. 26</t>
  </si>
  <si>
    <t>22 392 05 67</t>
  </si>
  <si>
    <t>668 138 986</t>
  </si>
  <si>
    <t>ul. Koszykowa 78</t>
  </si>
  <si>
    <t>Przychodnia Lekarska CePeLek, II piętro gab. 227</t>
  </si>
  <si>
    <t>22 425 67 06</t>
  </si>
  <si>
    <t>668 139 012</t>
  </si>
  <si>
    <t>ul. Andersa 16</t>
  </si>
  <si>
    <t>Specjalistyczna Przychodnia Lekarska dla Pracowników Wojska, I pietro, gab. 19</t>
  </si>
  <si>
    <t>882 191 921</t>
  </si>
  <si>
    <t>ul. Nowowiejska 5</t>
  </si>
  <si>
    <t xml:space="preserve"> I piętro, gab. 44 Specjalistyczna Przychodnia Lekarska dla Pracowników Wojska</t>
  </si>
  <si>
    <t>22 392 75 86</t>
  </si>
  <si>
    <t>668 131 156</t>
  </si>
  <si>
    <t>ul. Nowowiejska 31</t>
  </si>
  <si>
    <t>Specjalistyczna Przychodnia Lekarska dla Pracowników Wojska, I piętro, gab.115</t>
  </si>
  <si>
    <t>22 299 75 30</t>
  </si>
  <si>
    <t>730-920-058</t>
  </si>
  <si>
    <t>ul. Solec 99</t>
  </si>
  <si>
    <t>Przychodnia Przyszpitalna, II piętro gab. 23</t>
  </si>
  <si>
    <t>22 392 68 40</t>
  </si>
  <si>
    <t>668 138 852</t>
  </si>
  <si>
    <t>ul. Kolorowa 19</t>
  </si>
  <si>
    <t>Parter, lok. 146</t>
  </si>
  <si>
    <t>22 245 59 74</t>
  </si>
  <si>
    <t>ul. Pasaż Ursynowski 7</t>
  </si>
  <si>
    <t>Lok. usł. U16</t>
  </si>
  <si>
    <t>882 191 928</t>
  </si>
  <si>
    <t>ul. Księcia Janusza 23</t>
  </si>
  <si>
    <t>Lok. U5</t>
  </si>
  <si>
    <t>22 392 75 38</t>
  </si>
  <si>
    <t>668 138 921</t>
  </si>
  <si>
    <t>ul. Plutonu Torpedy 47</t>
  </si>
  <si>
    <t>Przychodnia Ursus</t>
  </si>
  <si>
    <t>22 464 85 33</t>
  </si>
  <si>
    <t>22 465 19 72</t>
  </si>
  <si>
    <t>04-564</t>
  </si>
  <si>
    <t>ul. J. Strusia 4/8</t>
  </si>
  <si>
    <t>II piętro gab. 211B</t>
  </si>
  <si>
    <t>535 890 012</t>
  </si>
  <si>
    <t>22 353 42 50, 668 138 908.</t>
  </si>
  <si>
    <t>02-513</t>
  </si>
  <si>
    <t>ul. Józefa Madalińskiego 13</t>
  </si>
  <si>
    <t>SZPZLO Warszawa-Mokotów</t>
  </si>
  <si>
    <t>02-586</t>
  </si>
  <si>
    <t>ul. Dąbrowskiego 75a</t>
  </si>
  <si>
    <t>02-622</t>
  </si>
  <si>
    <t>ul. Antoniego Malczewskiego 47A</t>
  </si>
  <si>
    <t>03-798</t>
  </si>
  <si>
    <t>ul. Ateńska 4</t>
  </si>
  <si>
    <t>SZPZLO W-wa-Praga Południe</t>
  </si>
  <si>
    <t>22 617 32 96</t>
  </si>
  <si>
    <t>03-980</t>
  </si>
  <si>
    <t>ul. Znanieckiego 16C</t>
  </si>
  <si>
    <t>Sinus Medical</t>
  </si>
  <si>
    <t>22 671 99 99</t>
  </si>
  <si>
    <t>04-390</t>
  </si>
  <si>
    <t>ul. Ludwika Kickiego 24</t>
  </si>
  <si>
    <t>22 810 54 14</t>
  </si>
  <si>
    <t>04-035</t>
  </si>
  <si>
    <t>ul. Ostrzycka 2/4</t>
  </si>
  <si>
    <t>22 813 27 11</t>
  </si>
  <si>
    <t>04-022</t>
  </si>
  <si>
    <t>ul. Tadeusza Sygietyńskiego 3</t>
  </si>
  <si>
    <t>22 810 04 42</t>
  </si>
  <si>
    <t>04-158</t>
  </si>
  <si>
    <t>ul. Zamieniecka 73</t>
  </si>
  <si>
    <t>22 610 72 52</t>
  </si>
  <si>
    <t>01-445</t>
  </si>
  <si>
    <t>ul. Ciołka 11, gab. 104</t>
  </si>
  <si>
    <t>Przychodnia lek. ZOZ Wola</t>
  </si>
  <si>
    <t>Warszawskie Centrum Terapii Słuchu SŁUCHMED</t>
  </si>
  <si>
    <t>ul. Kopernika 33A</t>
  </si>
  <si>
    <t>NZOZ Przychodnia</t>
  </si>
  <si>
    <t>ul. Warszawska 104</t>
  </si>
  <si>
    <t>ul. Warszawska 88</t>
  </si>
  <si>
    <t>CM Sanus</t>
  </si>
  <si>
    <t>ul. Toruńska 222</t>
  </si>
  <si>
    <t>Parter, gabinet 10A</t>
  </si>
  <si>
    <t>733 930 088</t>
  </si>
  <si>
    <t>87-800</t>
  </si>
  <si>
    <t>ul. Szpitalna 6A</t>
  </si>
  <si>
    <t>PRZYCHODNIA Z APTEKĄ, BUDYNEK A, I PIĘTRO GAB. 127</t>
  </si>
  <si>
    <t>54 416 53 13</t>
  </si>
  <si>
    <t>32 455 65 46</t>
  </si>
  <si>
    <t>ul. 26 Marca 164</t>
  </si>
  <si>
    <t>Budynek ZPS</t>
  </si>
  <si>
    <t>535 120 880</t>
  </si>
  <si>
    <t>ul. PCK 1</t>
  </si>
  <si>
    <t>Zakład Opieki Zdrowotnej w Wojkowicach</t>
  </si>
  <si>
    <t>514 318 869</t>
  </si>
  <si>
    <t>ul. Gdyńska 1/3</t>
  </si>
  <si>
    <t>Przychodnia Specjalistyczna, gab.9</t>
  </si>
  <si>
    <t>22 245 60 01</t>
  </si>
  <si>
    <t>882 190 653</t>
  </si>
  <si>
    <t>Wołów</t>
  </si>
  <si>
    <t>ul. Inwalidów Wojennych 13</t>
  </si>
  <si>
    <t>71 797 81 02</t>
  </si>
  <si>
    <t>664 03 04 71</t>
  </si>
  <si>
    <t xml:space="preserve">71 307 06 20 </t>
  </si>
  <si>
    <t>ul. Piłsudskiego 12</t>
  </si>
  <si>
    <t>Plac Legionów</t>
  </si>
  <si>
    <t>733 660 037</t>
  </si>
  <si>
    <t>609 919 339</t>
  </si>
  <si>
    <t>ul. Nowodworska 91a</t>
  </si>
  <si>
    <t>ul. Racławicka 15/19</t>
  </si>
  <si>
    <t>ul. Wejherowska 28</t>
  </si>
  <si>
    <t>ul. Dokerska 9</t>
  </si>
  <si>
    <t>ul. Stalowa 50</t>
  </si>
  <si>
    <t>Przychodnia Grabiszyn gab. 3</t>
  </si>
  <si>
    <t>ul. Horbaczewskiego 35</t>
  </si>
  <si>
    <t>ul. Bończyka 20</t>
  </si>
  <si>
    <t>ul. Dobrzyńska 21/23</t>
  </si>
  <si>
    <t>ul. Krzywoustego 290</t>
  </si>
  <si>
    <t>ul. Grunwaldzka 69</t>
  </si>
  <si>
    <t>Prywatna Przychodnia Lekarska Stefan Skrocki DS Kredka</t>
  </si>
  <si>
    <t>Centrum Medyczne SŁUCHMED</t>
  </si>
  <si>
    <t>53-342</t>
  </si>
  <si>
    <t>71 783 99 79</t>
  </si>
  <si>
    <t>ul. Piastów 16</t>
  </si>
  <si>
    <t>Przychodnia Amika</t>
  </si>
  <si>
    <t>733 008 517</t>
  </si>
  <si>
    <t>18-200</t>
  </si>
  <si>
    <t>Wysokie Mazowieckie</t>
  </si>
  <si>
    <t xml:space="preserve">ul. Szpitalna 5 </t>
  </si>
  <si>
    <t>budynek C gabinet 13</t>
  </si>
  <si>
    <t>733 008 652</t>
  </si>
  <si>
    <t>Ul. KEN 1</t>
  </si>
  <si>
    <t>Przychodnia Przyszpitalna gab. 107, I piętro</t>
  </si>
  <si>
    <t xml:space="preserve">733 006 147 </t>
  </si>
  <si>
    <t>ul. 3 Maja 11</t>
  </si>
  <si>
    <t>32 278 69 61</t>
  </si>
  <si>
    <t>ul. Białostocka 24</t>
  </si>
  <si>
    <t>I piętro, gab. 2</t>
  </si>
  <si>
    <t>86 271 35 49</t>
  </si>
  <si>
    <t>84 639 11 57</t>
  </si>
  <si>
    <t>609 761 096</t>
  </si>
  <si>
    <t>Al. Jana Pawła II 19</t>
  </si>
  <si>
    <t>CM PULS, parter</t>
  </si>
  <si>
    <t>84 538 70 90</t>
  </si>
  <si>
    <t>ul. Feliksa Wolskiego 5</t>
  </si>
  <si>
    <t>NZOZ JOLOKO, gab. 14</t>
  </si>
  <si>
    <t>ul. Zagłoby 8</t>
  </si>
  <si>
    <t>Wojewódzki Ośrodek Medycyny Pracy Centrum Profilaktyczno-Lecznicze w Lublinie Oddział w Zamościu, I piętro gab. 23</t>
  </si>
  <si>
    <t>Zamojskie Centrum Słuchu i Mowy SŁUCHMED</t>
  </si>
  <si>
    <t>32 671 71 11</t>
  </si>
  <si>
    <t>Zgorzelec</t>
  </si>
  <si>
    <t>Al. Niepodległości 1</t>
  </si>
  <si>
    <t>CM Aldemed</t>
  </si>
  <si>
    <t>535 220 056</t>
  </si>
  <si>
    <t>ul. A. Mickiewicza 18/35</t>
  </si>
  <si>
    <t>Samodzielny Publiczny Zakład Opieki Zdrowotnej</t>
  </si>
  <si>
    <t>Złotoryja</t>
  </si>
  <si>
    <t>ul. Solna 17/1</t>
  </si>
  <si>
    <t>48 307 01 40</t>
  </si>
  <si>
    <t>Aleja Pokoju 5</t>
  </si>
  <si>
    <t>I piętro, gab. 29</t>
  </si>
  <si>
    <t>68-200</t>
  </si>
  <si>
    <t>Żary</t>
  </si>
  <si>
    <t>ul. Rynek 35</t>
  </si>
  <si>
    <t>533 350 079</t>
  </si>
  <si>
    <t>88-400</t>
  </si>
  <si>
    <t>Żnin</t>
  </si>
  <si>
    <t>ul. Aliantów 1A</t>
  </si>
  <si>
    <t>EPOKA Niepubliczny Zakład Opieki Zdrowotnej Piotr Chodkiewicz</t>
  </si>
  <si>
    <t>52 303 01 00</t>
  </si>
  <si>
    <t>ul. Męczenników Oświęcimskich 4</t>
  </si>
  <si>
    <t>32 434 04 20</t>
  </si>
  <si>
    <t>55-020</t>
  </si>
  <si>
    <t>Żórawina</t>
  </si>
  <si>
    <t>ul. Urzędnicza 11</t>
  </si>
  <si>
    <t>NZOZ Żórawina gab. 12</t>
  </si>
  <si>
    <t>664 030 471</t>
  </si>
  <si>
    <t>ul. Szpitalna 56</t>
  </si>
  <si>
    <t xml:space="preserve">Szpital Powiatowy Przychodnia Przyszpitalna, I piętro gab. 11 </t>
  </si>
  <si>
    <t>23 307 03 45</t>
  </si>
  <si>
    <t>533 355 266</t>
  </si>
  <si>
    <t>ul. Bolesława Limanowskiego 30/27</t>
  </si>
  <si>
    <t>Centrum Zdrowia Mazowsza Zachodniego</t>
  </si>
  <si>
    <t>512 284 524</t>
  </si>
  <si>
    <r>
      <t xml:space="preserve">I piętro </t>
    </r>
    <r>
      <rPr>
        <b/>
        <sz val="11"/>
        <rFont val="Czcionka tekstu podstawowego"/>
      </rPr>
      <t>gab. 111</t>
    </r>
    <r>
      <rPr>
        <sz val="11"/>
        <rFont val="Czcionka tekstu podstawowego"/>
      </rPr>
      <t xml:space="preserve"> (Szpital MSWiA)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</si>
</sst>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rgb="FF000000"/>
      <name val="Czcionka tekstu podstawowego"/>
    </font>
    <font>
      <b/>
      <sz val="12"/>
      <color rgb="FFFFFFFF"/>
      <name val="Calibri"/>
    </font>
    <font>
      <sz val="12"/>
      <color rgb="FFFF0000"/>
      <name val="Calibri"/>
    </font>
    <font>
      <sz val="11"/>
      <name val="Czcionka tekstu podstawowego"/>
    </font>
    <font>
      <sz val="12"/>
      <name val="Calibri"/>
    </font>
    <font>
      <sz val="12"/>
      <name val="Czcionka tekstu podstawowego"/>
    </font>
    <font>
      <b/>
      <sz val="12"/>
      <name val="Calibri"/>
    </font>
    <font>
      <b/>
      <sz val="12"/>
      <color rgb="FFFF0000"/>
      <name val="Calibri"/>
    </font>
    <font>
      <sz val="12"/>
      <color rgb="FF000000"/>
      <name val="Calibri"/>
    </font>
    <font>
      <u/>
      <sz val="12"/>
      <color rgb="FF0000FF"/>
      <name val="Calibri"/>
    </font>
    <font>
      <b/>
      <sz val="12"/>
      <color rgb="FFFF0000"/>
      <name val="Czcionka tekstu podstawowego"/>
    </font>
    <font>
      <b/>
      <u/>
      <sz val="11"/>
      <color rgb="FF0000FF"/>
      <name val="Czcionka tekstu podstawowego"/>
    </font>
    <font>
      <b/>
      <sz val="12"/>
      <name val="Czcionka tekstu podstawowego"/>
    </font>
    <font>
      <u/>
      <sz val="12"/>
      <name val="Calibri"/>
    </font>
    <font>
      <u/>
      <sz val="11"/>
      <color rgb="FF0000FF"/>
      <name val="Czcionka tekstu podstawowego"/>
    </font>
    <font>
      <u/>
      <sz val="11"/>
      <name val="Czcionka tekstu podstawowego"/>
    </font>
    <font>
      <b/>
      <sz val="11"/>
      <name val="Calibri"/>
    </font>
    <font>
      <b/>
      <sz val="12"/>
      <color rgb="FF000000"/>
      <name val="Calibri"/>
    </font>
    <font>
      <u/>
      <sz val="11"/>
      <color rgb="FF000000"/>
      <name val="Czcionka tekstu podstawowego"/>
    </font>
    <font>
      <sz val="12"/>
      <color rgb="FF000000"/>
      <name val="Czcionka tekstu podstawowego"/>
    </font>
    <font>
      <b/>
      <sz val="12"/>
      <color rgb="FF000000"/>
      <name val="Czcionka tekstu podstawowego"/>
    </font>
    <font>
      <u/>
      <sz val="11"/>
      <name val="Czcionka tekstu podstawowego"/>
    </font>
    <font>
      <b/>
      <u/>
      <sz val="12"/>
      <color rgb="FF0000FF"/>
      <name val="Calibri"/>
    </font>
    <font>
      <u/>
      <sz val="11"/>
      <color rgb="FF0000FF"/>
      <name val="Czcionka tekstu podstawowego"/>
    </font>
    <font>
      <sz val="11"/>
      <color rgb="FFFF0000"/>
      <name val="Czcionka tekstu podstawowego"/>
    </font>
    <font>
      <sz val="11"/>
      <color rgb="FF1F497D"/>
      <name val="Calibri"/>
    </font>
    <font>
      <b/>
      <sz val="11"/>
      <name val="Czcionka tekstu podstawowego"/>
    </font>
    <font>
      <sz val="11"/>
      <name val="Arial"/>
      <family val="2"/>
      <charset val="238"/>
    </font>
    <font>
      <sz val="11"/>
      <name val="Czcionka tekstu podstawowego"/>
      <charset val="238"/>
    </font>
    <font>
      <sz val="12"/>
      <name val="Calibri"/>
      <family val="2"/>
      <charset val="238"/>
    </font>
    <font>
      <sz val="11"/>
      <name val="&quot;czcionka tekstu podstawowego&quot;"/>
      <charset val="238"/>
    </font>
    <font>
      <sz val="11"/>
      <name val="&quot;Segoe UI&quot;"/>
      <charset val="238"/>
    </font>
    <font>
      <sz val="11"/>
      <name val="&quot;Calibri&quot;"/>
      <charset val="238"/>
    </font>
    <font>
      <b/>
      <sz val="11"/>
      <name val="Czcionka tekstu podstawowego"/>
      <charset val="238"/>
    </font>
    <font>
      <sz val="12"/>
      <name val="&quot;Soho Gothic Pro&quot;"/>
      <charset val="238"/>
    </font>
    <font>
      <sz val="12"/>
      <name val="&quot;Calibri&quot;"/>
      <charset val="238"/>
    </font>
    <font>
      <sz val="11"/>
      <name val="Calibri"/>
      <family val="2"/>
      <charset val="238"/>
    </font>
    <font>
      <sz val="11"/>
      <name val="&quot;Arial&quot;"/>
      <charset val="238"/>
    </font>
  </fonts>
  <fills count="13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6AA84F"/>
        <bgColor rgb="FF6AA84F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F9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9EAD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/>
    <xf numFmtId="0" fontId="4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wrapText="1"/>
    </xf>
    <xf numFmtId="0" fontId="7" fillId="3" borderId="0" xfId="0" applyFont="1" applyFill="1" applyAlignment="1"/>
    <xf numFmtId="0" fontId="4" fillId="3" borderId="1" xfId="0" applyFont="1" applyFill="1" applyBorder="1" applyAlignment="1"/>
    <xf numFmtId="49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/>
    </xf>
    <xf numFmtId="0" fontId="5" fillId="3" borderId="0" xfId="0" applyFont="1" applyFill="1" applyAlignment="1"/>
    <xf numFmtId="0" fontId="10" fillId="3" borderId="0" xfId="0" applyFont="1" applyFill="1" applyAlignment="1"/>
    <xf numFmtId="0" fontId="11" fillId="3" borderId="1" xfId="0" applyFont="1" applyFill="1" applyBorder="1" applyAlignment="1">
      <alignment vertical="top"/>
    </xf>
    <xf numFmtId="0" fontId="12" fillId="3" borderId="0" xfId="0" applyFont="1" applyFill="1" applyAlignment="1"/>
    <xf numFmtId="0" fontId="4" fillId="3" borderId="0" xfId="0" applyFont="1" applyFill="1" applyAlignment="1">
      <alignment horizontal="center"/>
    </xf>
    <xf numFmtId="0" fontId="13" fillId="3" borderId="1" xfId="0" applyFont="1" applyFill="1" applyBorder="1" applyAlignment="1">
      <alignment vertical="top"/>
    </xf>
    <xf numFmtId="0" fontId="4" fillId="3" borderId="1" xfId="0" applyFont="1" applyFill="1" applyBorder="1" applyAlignment="1"/>
    <xf numFmtId="49" fontId="6" fillId="3" borderId="1" xfId="0" applyNumberFormat="1" applyFont="1" applyFill="1" applyBorder="1" applyAlignment="1">
      <alignment horizontal="left" vertical="top" wrapText="1"/>
    </xf>
    <xf numFmtId="0" fontId="6" fillId="3" borderId="0" xfId="0" applyFont="1" applyFill="1" applyAlignment="1"/>
    <xf numFmtId="3" fontId="4" fillId="3" borderId="1" xfId="0" applyNumberFormat="1" applyFont="1" applyFill="1" applyBorder="1" applyAlignment="1">
      <alignment horizontal="left"/>
    </xf>
    <xf numFmtId="3" fontId="6" fillId="3" borderId="1" xfId="0" applyNumberFormat="1" applyFont="1" applyFill="1" applyBorder="1" applyAlignment="1"/>
    <xf numFmtId="0" fontId="3" fillId="3" borderId="1" xfId="0" applyFont="1" applyFill="1" applyBorder="1" applyAlignment="1"/>
    <xf numFmtId="0" fontId="14" fillId="3" borderId="1" xfId="0" applyFont="1" applyFill="1" applyBorder="1" applyAlignment="1">
      <alignment vertical="top"/>
    </xf>
    <xf numFmtId="49" fontId="4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/>
    <xf numFmtId="0" fontId="15" fillId="3" borderId="1" xfId="0" applyFont="1" applyFill="1" applyBorder="1" applyAlignment="1">
      <alignment vertical="top"/>
    </xf>
    <xf numFmtId="0" fontId="16" fillId="3" borderId="0" xfId="0" applyFont="1" applyFill="1" applyAlignment="1"/>
    <xf numFmtId="0" fontId="8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3" fontId="17" fillId="3" borderId="1" xfId="0" applyNumberFormat="1" applyFont="1" applyFill="1" applyBorder="1" applyAlignment="1"/>
    <xf numFmtId="49" fontId="17" fillId="3" borderId="1" xfId="0" applyNumberFormat="1" applyFont="1" applyFill="1" applyBorder="1" applyAlignment="1">
      <alignment wrapText="1"/>
    </xf>
    <xf numFmtId="0" fontId="18" fillId="3" borderId="1" xfId="0" applyFont="1" applyFill="1" applyBorder="1" applyAlignment="1">
      <alignment vertical="top"/>
    </xf>
    <xf numFmtId="0" fontId="19" fillId="3" borderId="0" xfId="0" applyFont="1" applyFill="1" applyAlignment="1"/>
    <xf numFmtId="0" fontId="20" fillId="3" borderId="0" xfId="0" applyFont="1" applyFill="1" applyAlignment="1"/>
    <xf numFmtId="0" fontId="4" fillId="3" borderId="0" xfId="0" applyFont="1" applyFill="1" applyAlignment="1"/>
    <xf numFmtId="3" fontId="4" fillId="3" borderId="1" xfId="0" applyNumberFormat="1" applyFont="1" applyFill="1" applyBorder="1" applyAlignment="1"/>
    <xf numFmtId="49" fontId="4" fillId="3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vertical="top"/>
    </xf>
    <xf numFmtId="49" fontId="6" fillId="3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/>
    <xf numFmtId="49" fontId="4" fillId="5" borderId="1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wrapText="1"/>
    </xf>
    <xf numFmtId="0" fontId="6" fillId="5" borderId="1" xfId="0" applyFont="1" applyFill="1" applyBorder="1" applyAlignment="1"/>
    <xf numFmtId="0" fontId="21" fillId="5" borderId="1" xfId="0" applyFont="1" applyFill="1" applyBorder="1" applyAlignment="1">
      <alignment vertical="top"/>
    </xf>
    <xf numFmtId="0" fontId="5" fillId="0" borderId="0" xfId="0" applyFont="1" applyAlignment="1"/>
    <xf numFmtId="3" fontId="4" fillId="3" borderId="1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vertical="top"/>
    </xf>
    <xf numFmtId="0" fontId="5" fillId="4" borderId="3" xfId="0" applyFont="1" applyFill="1" applyBorder="1" applyAlignment="1"/>
    <xf numFmtId="0" fontId="22" fillId="3" borderId="1" xfId="0" applyFont="1" applyFill="1" applyBorder="1" applyAlignment="1">
      <alignment vertical="top"/>
    </xf>
    <xf numFmtId="49" fontId="8" fillId="3" borderId="1" xfId="0" applyNumberFormat="1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left" wrapText="1"/>
    </xf>
    <xf numFmtId="0" fontId="3" fillId="3" borderId="0" xfId="0" applyFont="1" applyFill="1" applyAlignment="1"/>
    <xf numFmtId="3" fontId="6" fillId="5" borderId="1" xfId="0" applyNumberFormat="1" applyFont="1" applyFill="1" applyBorder="1" applyAlignment="1"/>
    <xf numFmtId="49" fontId="6" fillId="5" borderId="1" xfId="0" applyNumberFormat="1" applyFont="1" applyFill="1" applyBorder="1" applyAlignment="1">
      <alignment wrapText="1"/>
    </xf>
    <xf numFmtId="0" fontId="23" fillId="5" borderId="1" xfId="0" applyFont="1" applyFill="1" applyBorder="1" applyAlignment="1">
      <alignment vertical="top"/>
    </xf>
    <xf numFmtId="0" fontId="0" fillId="3" borderId="0" xfId="0" applyFont="1" applyFill="1" applyAlignment="1"/>
    <xf numFmtId="0" fontId="0" fillId="3" borderId="0" xfId="0" applyFont="1" applyFill="1" applyAlignment="1"/>
    <xf numFmtId="0" fontId="24" fillId="3" borderId="0" xfId="0" applyFont="1" applyFill="1" applyAlignment="1"/>
    <xf numFmtId="0" fontId="2" fillId="3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49" fontId="25" fillId="0" borderId="0" xfId="0" applyNumberFormat="1" applyFont="1" applyAlignment="1">
      <alignment wrapText="1"/>
    </xf>
    <xf numFmtId="0" fontId="27" fillId="6" borderId="0" xfId="0" applyFont="1" applyFill="1" applyAlignment="1"/>
    <xf numFmtId="0" fontId="27" fillId="8" borderId="0" xfId="0" applyFont="1" applyFill="1" applyAlignment="1"/>
    <xf numFmtId="0" fontId="28" fillId="6" borderId="0" xfId="0" applyFont="1" applyFill="1" applyAlignment="1"/>
    <xf numFmtId="0" fontId="27" fillId="9" borderId="0" xfId="0" applyFont="1" applyFill="1" applyAlignment="1"/>
    <xf numFmtId="0" fontId="29" fillId="9" borderId="0" xfId="0" applyFont="1" applyFill="1" applyAlignment="1">
      <alignment horizontal="left" wrapText="1"/>
    </xf>
    <xf numFmtId="49" fontId="29" fillId="9" borderId="0" xfId="0" applyNumberFormat="1" applyFont="1" applyFill="1" applyAlignment="1">
      <alignment wrapText="1"/>
    </xf>
    <xf numFmtId="0" fontId="30" fillId="9" borderId="0" xfId="0" applyFont="1" applyFill="1" applyAlignment="1">
      <alignment horizontal="left"/>
    </xf>
    <xf numFmtId="0" fontId="28" fillId="8" borderId="0" xfId="0" applyFont="1" applyFill="1" applyAlignment="1"/>
    <xf numFmtId="0" fontId="29" fillId="9" borderId="0" xfId="0" applyFont="1" applyFill="1" applyAlignment="1">
      <alignment horizontal="left"/>
    </xf>
    <xf numFmtId="0" fontId="30" fillId="8" borderId="0" xfId="0" applyFont="1" applyFill="1" applyAlignment="1">
      <alignment horizontal="left"/>
    </xf>
    <xf numFmtId="0" fontId="27" fillId="10" borderId="0" xfId="0" applyFont="1" applyFill="1" applyAlignment="1"/>
    <xf numFmtId="0" fontId="28" fillId="10" borderId="0" xfId="0" applyFont="1" applyFill="1" applyAlignment="1"/>
    <xf numFmtId="0" fontId="29" fillId="10" borderId="0" xfId="0" applyFont="1" applyFill="1" applyAlignment="1">
      <alignment horizontal="left"/>
    </xf>
    <xf numFmtId="0" fontId="28" fillId="10" borderId="0" xfId="0" applyFont="1" applyFill="1"/>
    <xf numFmtId="0" fontId="30" fillId="10" borderId="0" xfId="0" applyFont="1" applyFill="1" applyAlignment="1">
      <alignment horizontal="left"/>
    </xf>
    <xf numFmtId="0" fontId="27" fillId="11" borderId="0" xfId="0" applyFont="1" applyFill="1" applyAlignment="1"/>
    <xf numFmtId="0" fontId="28" fillId="11" borderId="0" xfId="0" applyFont="1" applyFill="1" applyAlignment="1"/>
    <xf numFmtId="0" fontId="29" fillId="11" borderId="0" xfId="0" applyFont="1" applyFill="1" applyAlignment="1">
      <alignment horizontal="left" wrapText="1"/>
    </xf>
    <xf numFmtId="49" fontId="29" fillId="11" borderId="0" xfId="0" applyNumberFormat="1" applyFont="1" applyFill="1" applyAlignment="1">
      <alignment wrapText="1"/>
    </xf>
    <xf numFmtId="0" fontId="28" fillId="11" borderId="0" xfId="0" applyFont="1" applyFill="1"/>
    <xf numFmtId="0" fontId="29" fillId="11" borderId="0" xfId="0" applyFont="1" applyFill="1" applyAlignment="1">
      <alignment horizontal="left"/>
    </xf>
    <xf numFmtId="0" fontId="31" fillId="6" borderId="0" xfId="0" applyFont="1" applyFill="1" applyAlignment="1"/>
    <xf numFmtId="0" fontId="32" fillId="6" borderId="0" xfId="0" applyFont="1" applyFill="1" applyAlignment="1"/>
    <xf numFmtId="0" fontId="33" fillId="6" borderId="0" xfId="0" applyFont="1" applyFill="1" applyAlignment="1"/>
    <xf numFmtId="0" fontId="27" fillId="12" borderId="0" xfId="0" applyFont="1" applyFill="1" applyAlignment="1"/>
    <xf numFmtId="0" fontId="28" fillId="12" borderId="0" xfId="0" applyFont="1" applyFill="1" applyAlignment="1"/>
    <xf numFmtId="0" fontId="29" fillId="12" borderId="0" xfId="0" applyFont="1" applyFill="1" applyAlignment="1">
      <alignment horizontal="left" wrapText="1"/>
    </xf>
    <xf numFmtId="49" fontId="29" fillId="12" borderId="0" xfId="0" applyNumberFormat="1" applyFont="1" applyFill="1" applyAlignment="1">
      <alignment wrapText="1"/>
    </xf>
    <xf numFmtId="0" fontId="29" fillId="12" borderId="0" xfId="0" applyFont="1" applyFill="1" applyAlignment="1">
      <alignment horizontal="left"/>
    </xf>
    <xf numFmtId="0" fontId="28" fillId="12" borderId="0" xfId="0" applyFont="1" applyFill="1"/>
    <xf numFmtId="0" fontId="29" fillId="9" borderId="0" xfId="0" applyFont="1" applyFill="1" applyAlignment="1"/>
    <xf numFmtId="0" fontId="27" fillId="7" borderId="0" xfId="0" applyFont="1" applyFill="1" applyAlignment="1"/>
    <xf numFmtId="0" fontId="28" fillId="7" borderId="0" xfId="0" applyFont="1" applyFill="1" applyAlignment="1"/>
    <xf numFmtId="0" fontId="29" fillId="7" borderId="0" xfId="0" applyFont="1" applyFill="1" applyAlignment="1">
      <alignment horizontal="left" wrapText="1"/>
    </xf>
    <xf numFmtId="49" fontId="29" fillId="7" borderId="0" xfId="0" applyNumberFormat="1" applyFont="1" applyFill="1" applyAlignment="1">
      <alignment wrapText="1"/>
    </xf>
    <xf numFmtId="0" fontId="28" fillId="7" borderId="0" xfId="0" applyFont="1" applyFill="1"/>
    <xf numFmtId="0" fontId="28" fillId="9" borderId="0" xfId="0" applyFont="1" applyFill="1" applyAlignment="1"/>
    <xf numFmtId="49" fontId="29" fillId="9" borderId="0" xfId="0" applyNumberFormat="1" applyFont="1" applyFill="1" applyAlignment="1">
      <alignment vertical="center" wrapText="1"/>
    </xf>
    <xf numFmtId="0" fontId="29" fillId="9" borderId="0" xfId="0" applyFont="1" applyFill="1" applyAlignment="1">
      <alignment wrapText="1"/>
    </xf>
    <xf numFmtId="0" fontId="34" fillId="6" borderId="0" xfId="0" applyFont="1" applyFill="1" applyAlignment="1"/>
    <xf numFmtId="0" fontId="35" fillId="6" borderId="0" xfId="0" applyFont="1" applyFill="1" applyAlignment="1"/>
    <xf numFmtId="0" fontId="30" fillId="6" borderId="0" xfId="0" applyFont="1" applyFill="1" applyAlignment="1"/>
    <xf numFmtId="0" fontId="28" fillId="8" borderId="0" xfId="0" applyFont="1" applyFill="1"/>
    <xf numFmtId="0" fontId="36" fillId="9" borderId="0" xfId="0" applyFont="1" applyFill="1" applyAlignment="1"/>
    <xf numFmtId="0" fontId="36" fillId="6" borderId="0" xfId="0" applyFont="1" applyFill="1" applyAlignment="1"/>
    <xf numFmtId="0" fontId="37" fillId="6" borderId="0" xfId="0" applyFont="1" applyFill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L1427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N10" sqref="N10"/>
    </sheetView>
  </sheetViews>
  <sheetFormatPr defaultColWidth="15.140625" defaultRowHeight="15" customHeight="1"/>
  <cols>
    <col min="1" max="1" width="5.85546875" style="87" customWidth="1"/>
    <col min="2" max="2" width="21.35546875" style="87" customWidth="1"/>
    <col min="3" max="3" width="18.140625" style="87" customWidth="1"/>
    <col min="4" max="4" width="14.140625" style="87" customWidth="1"/>
    <col min="5" max="5" width="19.640625" style="87" customWidth="1"/>
    <col min="6" max="6" width="32.2109375" style="87" customWidth="1"/>
    <col min="7" max="7" width="36.640625" style="87" customWidth="1"/>
    <col min="8" max="8" width="23.35546875" style="87" customWidth="1"/>
    <col min="9" max="9" width="23.140625" style="87" customWidth="1"/>
    <col min="10" max="12" width="22.2109375" style="87" customWidth="1"/>
    <col min="13" max="16384" width="15.140625" style="87"/>
  </cols>
  <sheetData>
    <row r="1" spans="1:12" ht="15" customHeight="1">
      <c r="A1" s="85" t="s">
        <v>0</v>
      </c>
      <c r="B1" s="85" t="s">
        <v>2</v>
      </c>
      <c r="C1" s="85" t="s">
        <v>3</v>
      </c>
      <c r="D1" s="85" t="s">
        <v>4</v>
      </c>
      <c r="E1" s="85" t="s">
        <v>5</v>
      </c>
      <c r="F1" s="85" t="s">
        <v>6</v>
      </c>
      <c r="G1" s="85" t="s">
        <v>7</v>
      </c>
      <c r="H1" s="85" t="s">
        <v>8</v>
      </c>
      <c r="I1" s="85" t="s">
        <v>9</v>
      </c>
      <c r="J1" s="86"/>
      <c r="K1" s="86"/>
      <c r="L1" s="86"/>
    </row>
    <row r="2" spans="1:12" ht="15" customHeight="1">
      <c r="A2" s="85">
        <v>1</v>
      </c>
      <c r="B2" s="88" t="s">
        <v>11</v>
      </c>
      <c r="C2" s="87" t="s">
        <v>338</v>
      </c>
      <c r="D2" s="89" t="s">
        <v>1669</v>
      </c>
      <c r="E2" s="87" t="s">
        <v>1647</v>
      </c>
      <c r="F2" s="90" t="s">
        <v>1972</v>
      </c>
      <c r="G2" s="87" t="s">
        <v>1973</v>
      </c>
      <c r="H2" s="87" t="s">
        <v>1974</v>
      </c>
      <c r="I2" s="91"/>
      <c r="J2" s="92"/>
      <c r="K2" s="92"/>
      <c r="L2" s="92"/>
    </row>
    <row r="3" spans="1:12" ht="15" customHeight="1">
      <c r="A3" s="85">
        <v>2</v>
      </c>
      <c r="B3" s="85" t="s">
        <v>11</v>
      </c>
      <c r="C3" s="85" t="s">
        <v>362</v>
      </c>
      <c r="D3" s="85" t="s">
        <v>835</v>
      </c>
      <c r="E3" s="85" t="s">
        <v>641</v>
      </c>
      <c r="F3" s="85" t="s">
        <v>836</v>
      </c>
      <c r="G3" s="93" t="s">
        <v>838</v>
      </c>
      <c r="H3" s="85" t="s">
        <v>839</v>
      </c>
      <c r="J3" s="86"/>
      <c r="K3" s="92"/>
      <c r="L3" s="92"/>
    </row>
    <row r="4" spans="1:12" ht="15" customHeight="1">
      <c r="A4" s="85">
        <v>3</v>
      </c>
      <c r="B4" s="85" t="s">
        <v>11</v>
      </c>
      <c r="C4" s="85" t="s">
        <v>98</v>
      </c>
      <c r="D4" s="85" t="s">
        <v>99</v>
      </c>
      <c r="E4" s="85" t="s">
        <v>100</v>
      </c>
      <c r="F4" s="85" t="s">
        <v>101</v>
      </c>
      <c r="G4" s="85" t="s">
        <v>102</v>
      </c>
      <c r="H4" s="85" t="s">
        <v>103</v>
      </c>
      <c r="I4" s="85"/>
      <c r="J4" s="86"/>
      <c r="K4" s="92"/>
      <c r="L4" s="92"/>
    </row>
    <row r="5" spans="1:12" ht="15" customHeight="1">
      <c r="A5" s="85">
        <v>4</v>
      </c>
      <c r="B5" s="85" t="s">
        <v>11</v>
      </c>
      <c r="C5" s="85" t="s">
        <v>32</v>
      </c>
      <c r="D5" s="85" t="s">
        <v>1073</v>
      </c>
      <c r="E5" s="85" t="s">
        <v>1068</v>
      </c>
      <c r="F5" s="85" t="s">
        <v>1249</v>
      </c>
      <c r="G5" s="85"/>
      <c r="H5" s="85" t="s">
        <v>1250</v>
      </c>
      <c r="I5" s="85"/>
      <c r="J5" s="86"/>
      <c r="K5" s="92"/>
      <c r="L5" s="92"/>
    </row>
    <row r="6" spans="1:12" ht="15" customHeight="1">
      <c r="A6" s="85">
        <v>5</v>
      </c>
      <c r="B6" s="85" t="s">
        <v>11</v>
      </c>
      <c r="C6" s="85" t="s">
        <v>32</v>
      </c>
      <c r="D6" s="85" t="s">
        <v>766</v>
      </c>
      <c r="E6" s="85" t="s">
        <v>572</v>
      </c>
      <c r="F6" s="85" t="s">
        <v>570</v>
      </c>
      <c r="G6" s="85"/>
      <c r="H6" s="85" t="s">
        <v>767</v>
      </c>
      <c r="I6" s="85"/>
      <c r="J6" s="92"/>
      <c r="K6" s="92"/>
      <c r="L6" s="92"/>
    </row>
    <row r="7" spans="1:12" ht="15" customHeight="1">
      <c r="A7" s="85">
        <v>6</v>
      </c>
      <c r="B7" s="85" t="s">
        <v>11</v>
      </c>
      <c r="C7" s="85" t="s">
        <v>32</v>
      </c>
      <c r="D7" s="85" t="s">
        <v>1084</v>
      </c>
      <c r="E7" s="85" t="s">
        <v>1068</v>
      </c>
      <c r="F7" s="85" t="s">
        <v>1083</v>
      </c>
      <c r="G7" s="85"/>
      <c r="H7" s="85" t="s">
        <v>1255</v>
      </c>
      <c r="I7" s="85"/>
      <c r="J7" s="86"/>
      <c r="K7" s="92"/>
      <c r="L7" s="92"/>
    </row>
    <row r="8" spans="1:12" ht="15" customHeight="1">
      <c r="A8" s="85">
        <v>7</v>
      </c>
      <c r="B8" s="85" t="s">
        <v>11</v>
      </c>
      <c r="C8" s="85" t="s">
        <v>32</v>
      </c>
      <c r="D8" s="85" t="s">
        <v>59</v>
      </c>
      <c r="E8" s="85" t="s">
        <v>60</v>
      </c>
      <c r="F8" s="85" t="s">
        <v>61</v>
      </c>
      <c r="G8" s="85"/>
      <c r="H8" s="85" t="s">
        <v>62</v>
      </c>
      <c r="I8" s="85"/>
      <c r="J8" s="86"/>
      <c r="K8" s="92"/>
      <c r="L8" s="92"/>
    </row>
    <row r="9" spans="1:12" ht="15" customHeight="1">
      <c r="A9" s="85">
        <v>8</v>
      </c>
      <c r="B9" s="85" t="s">
        <v>11</v>
      </c>
      <c r="C9" s="85" t="s">
        <v>32</v>
      </c>
      <c r="D9" s="85" t="s">
        <v>1260</v>
      </c>
      <c r="E9" s="85" t="s">
        <v>1068</v>
      </c>
      <c r="F9" s="85" t="s">
        <v>1066</v>
      </c>
      <c r="G9" s="85"/>
      <c r="H9" s="85" t="s">
        <v>256</v>
      </c>
      <c r="I9" s="85"/>
      <c r="J9" s="86"/>
      <c r="K9" s="92"/>
      <c r="L9" s="92"/>
    </row>
    <row r="10" spans="1:12" ht="15" customHeight="1">
      <c r="A10" s="85">
        <v>9</v>
      </c>
      <c r="B10" s="85" t="s">
        <v>11</v>
      </c>
      <c r="C10" s="85" t="s">
        <v>98</v>
      </c>
      <c r="D10" s="85" t="s">
        <v>108</v>
      </c>
      <c r="E10" s="85" t="s">
        <v>100</v>
      </c>
      <c r="F10" s="85" t="s">
        <v>109</v>
      </c>
      <c r="G10" s="85"/>
      <c r="H10" s="85" t="s">
        <v>110</v>
      </c>
      <c r="I10" s="85"/>
      <c r="J10" s="86"/>
      <c r="K10" s="92"/>
      <c r="L10" s="92"/>
    </row>
    <row r="11" spans="1:12" ht="15" customHeight="1">
      <c r="A11" s="85">
        <v>10</v>
      </c>
      <c r="B11" s="85" t="s">
        <v>11</v>
      </c>
      <c r="C11" s="85" t="s">
        <v>553</v>
      </c>
      <c r="D11" s="85" t="s">
        <v>2008</v>
      </c>
      <c r="E11" s="85" t="s">
        <v>2010</v>
      </c>
      <c r="F11" s="85" t="s">
        <v>2401</v>
      </c>
      <c r="G11" s="85"/>
      <c r="H11" s="85" t="s">
        <v>2402</v>
      </c>
      <c r="I11" s="85"/>
      <c r="J11" s="86"/>
      <c r="K11" s="92"/>
      <c r="L11" s="92"/>
    </row>
    <row r="12" spans="1:12" ht="15" customHeight="1">
      <c r="A12" s="85">
        <v>11</v>
      </c>
      <c r="B12" s="85" t="s">
        <v>11</v>
      </c>
      <c r="C12" s="85" t="s">
        <v>32</v>
      </c>
      <c r="D12" s="85" t="s">
        <v>279</v>
      </c>
      <c r="E12" s="85" t="s">
        <v>268</v>
      </c>
      <c r="F12" s="85" t="s">
        <v>380</v>
      </c>
      <c r="G12" s="85"/>
      <c r="H12" s="85" t="s">
        <v>381</v>
      </c>
      <c r="I12" s="85"/>
      <c r="J12" s="86"/>
      <c r="K12" s="92"/>
      <c r="L12" s="92"/>
    </row>
    <row r="13" spans="1:12" ht="15" customHeight="1">
      <c r="A13" s="85">
        <v>12</v>
      </c>
      <c r="B13" s="85" t="s">
        <v>11</v>
      </c>
      <c r="C13" s="85" t="s">
        <v>98</v>
      </c>
      <c r="D13" s="85" t="s">
        <v>112</v>
      </c>
      <c r="E13" s="85" t="s">
        <v>100</v>
      </c>
      <c r="F13" s="85" t="s">
        <v>113</v>
      </c>
      <c r="G13" s="93" t="s">
        <v>115</v>
      </c>
      <c r="H13" s="85" t="s">
        <v>116</v>
      </c>
      <c r="I13" s="85"/>
      <c r="J13" s="86"/>
      <c r="K13" s="92"/>
      <c r="L13" s="92"/>
    </row>
    <row r="14" spans="1:12" ht="15" customHeight="1">
      <c r="A14" s="85">
        <v>13</v>
      </c>
      <c r="B14" s="85" t="s">
        <v>11</v>
      </c>
      <c r="C14" s="85" t="s">
        <v>32</v>
      </c>
      <c r="D14" s="85" t="s">
        <v>1252</v>
      </c>
      <c r="E14" s="85" t="s">
        <v>1253</v>
      </c>
      <c r="F14" s="85" t="s">
        <v>1257</v>
      </c>
      <c r="G14" s="85"/>
      <c r="H14" s="85" t="s">
        <v>1484</v>
      </c>
      <c r="I14" s="85"/>
      <c r="J14" s="86"/>
      <c r="K14" s="92"/>
      <c r="L14" s="92"/>
    </row>
    <row r="15" spans="1:12" ht="15" customHeight="1">
      <c r="A15" s="85">
        <v>14</v>
      </c>
      <c r="B15" s="85" t="s">
        <v>11</v>
      </c>
      <c r="C15" s="85" t="s">
        <v>32</v>
      </c>
      <c r="D15" s="85" t="s">
        <v>59</v>
      </c>
      <c r="E15" s="85" t="s">
        <v>60</v>
      </c>
      <c r="F15" s="85" t="s">
        <v>69</v>
      </c>
      <c r="G15" s="93" t="s">
        <v>70</v>
      </c>
      <c r="H15" s="85" t="s">
        <v>71</v>
      </c>
      <c r="I15" s="85"/>
      <c r="J15" s="86"/>
      <c r="K15" s="92"/>
      <c r="L15" s="92"/>
    </row>
    <row r="16" spans="1:12" ht="15" customHeight="1">
      <c r="A16" s="85">
        <v>15</v>
      </c>
      <c r="B16" s="85" t="s">
        <v>11</v>
      </c>
      <c r="C16" s="85" t="s">
        <v>32</v>
      </c>
      <c r="D16" s="85" t="s">
        <v>1252</v>
      </c>
      <c r="E16" s="85" t="s">
        <v>1253</v>
      </c>
      <c r="F16" s="85" t="s">
        <v>1485</v>
      </c>
      <c r="G16" s="93" t="s">
        <v>1486</v>
      </c>
      <c r="H16" s="85" t="s">
        <v>1487</v>
      </c>
      <c r="I16" s="85"/>
      <c r="J16" s="86"/>
      <c r="K16" s="92"/>
      <c r="L16" s="92"/>
    </row>
    <row r="17" spans="1:12" ht="15" customHeight="1">
      <c r="A17" s="85">
        <v>16</v>
      </c>
      <c r="B17" s="85" t="s">
        <v>11</v>
      </c>
      <c r="C17" s="85" t="s">
        <v>32</v>
      </c>
      <c r="D17" s="85" t="s">
        <v>59</v>
      </c>
      <c r="E17" s="85" t="s">
        <v>60</v>
      </c>
      <c r="F17" s="85" t="s">
        <v>72</v>
      </c>
      <c r="G17" s="93" t="s">
        <v>73</v>
      </c>
      <c r="H17" s="85" t="s">
        <v>74</v>
      </c>
      <c r="I17" s="85" t="s">
        <v>75</v>
      </c>
      <c r="J17" s="86"/>
      <c r="K17" s="92"/>
      <c r="L17" s="92"/>
    </row>
    <row r="18" spans="1:12" ht="15" customHeight="1">
      <c r="A18" s="85">
        <v>17</v>
      </c>
      <c r="B18" s="85" t="s">
        <v>11</v>
      </c>
      <c r="C18" s="85" t="s">
        <v>32</v>
      </c>
      <c r="D18" s="85" t="s">
        <v>279</v>
      </c>
      <c r="E18" s="85" t="s">
        <v>268</v>
      </c>
      <c r="F18" s="85" t="s">
        <v>266</v>
      </c>
      <c r="G18" s="85"/>
      <c r="H18" s="85" t="s">
        <v>390</v>
      </c>
      <c r="I18" s="85"/>
      <c r="J18" s="86"/>
      <c r="K18" s="92"/>
      <c r="L18" s="92"/>
    </row>
    <row r="19" spans="1:12" ht="15" customHeight="1">
      <c r="A19" s="85">
        <v>18</v>
      </c>
      <c r="B19" s="85" t="s">
        <v>11</v>
      </c>
      <c r="C19" s="85" t="s">
        <v>13</v>
      </c>
      <c r="D19" s="85" t="s">
        <v>2100</v>
      </c>
      <c r="E19" s="85" t="s">
        <v>2101</v>
      </c>
      <c r="F19" s="85" t="s">
        <v>2098</v>
      </c>
      <c r="G19" s="85"/>
      <c r="H19" s="85" t="s">
        <v>2473</v>
      </c>
      <c r="I19" s="93" t="s">
        <v>2474</v>
      </c>
      <c r="J19" s="86"/>
      <c r="K19" s="92"/>
      <c r="L19" s="92"/>
    </row>
    <row r="20" spans="1:12" ht="15" customHeight="1">
      <c r="A20" s="85">
        <v>19</v>
      </c>
      <c r="B20" s="85" t="s">
        <v>11</v>
      </c>
      <c r="C20" s="85" t="s">
        <v>13</v>
      </c>
      <c r="D20" s="85" t="s">
        <v>14</v>
      </c>
      <c r="E20" s="85" t="s">
        <v>15</v>
      </c>
      <c r="F20" s="85" t="s">
        <v>16</v>
      </c>
      <c r="G20" s="85"/>
      <c r="H20" s="85" t="s">
        <v>17</v>
      </c>
      <c r="I20" s="85"/>
      <c r="J20" s="86"/>
      <c r="K20" s="92"/>
      <c r="L20" s="92"/>
    </row>
    <row r="21" spans="1:12" ht="15" customHeight="1">
      <c r="A21" s="85">
        <v>20</v>
      </c>
      <c r="B21" s="85" t="s">
        <v>11</v>
      </c>
      <c r="C21" s="87" t="s">
        <v>32</v>
      </c>
      <c r="D21" s="85" t="s">
        <v>31</v>
      </c>
      <c r="E21" s="85" t="s">
        <v>33</v>
      </c>
      <c r="F21" s="85" t="s">
        <v>30</v>
      </c>
      <c r="H21" s="85" t="s">
        <v>34</v>
      </c>
      <c r="I21" s="87" t="s">
        <v>35</v>
      </c>
      <c r="J21" s="86"/>
      <c r="K21" s="92"/>
      <c r="L21" s="92"/>
    </row>
    <row r="22" spans="1:12" ht="15" customHeight="1">
      <c r="A22" s="85">
        <v>21</v>
      </c>
      <c r="B22" s="85" t="s">
        <v>11</v>
      </c>
      <c r="C22" s="87" t="s">
        <v>52</v>
      </c>
      <c r="D22" s="87" t="s">
        <v>53</v>
      </c>
      <c r="E22" s="87" t="s">
        <v>54</v>
      </c>
      <c r="F22" s="93" t="s">
        <v>55</v>
      </c>
      <c r="G22" s="93" t="s">
        <v>56</v>
      </c>
      <c r="H22" s="93" t="s">
        <v>57</v>
      </c>
      <c r="I22" s="93" t="s">
        <v>58</v>
      </c>
      <c r="J22" s="92"/>
      <c r="K22" s="92"/>
      <c r="L22" s="94"/>
    </row>
    <row r="23" spans="1:12" ht="15" customHeight="1">
      <c r="A23" s="85">
        <v>22</v>
      </c>
      <c r="B23" s="85" t="s">
        <v>11</v>
      </c>
      <c r="C23" s="87" t="s">
        <v>32</v>
      </c>
      <c r="D23" s="87" t="s">
        <v>59</v>
      </c>
      <c r="E23" s="87" t="s">
        <v>60</v>
      </c>
      <c r="F23" s="93" t="s">
        <v>82</v>
      </c>
      <c r="G23" s="93" t="s">
        <v>83</v>
      </c>
      <c r="H23" s="93" t="s">
        <v>62</v>
      </c>
      <c r="I23" s="93" t="s">
        <v>84</v>
      </c>
      <c r="J23" s="92"/>
      <c r="K23" s="92"/>
      <c r="L23" s="94"/>
    </row>
    <row r="24" spans="1:12" ht="15" customHeight="1">
      <c r="A24" s="85">
        <v>23</v>
      </c>
      <c r="B24" s="85" t="s">
        <v>11</v>
      </c>
      <c r="C24" s="87" t="s">
        <v>98</v>
      </c>
      <c r="D24" s="87" t="s">
        <v>121</v>
      </c>
      <c r="E24" s="87" t="s">
        <v>100</v>
      </c>
      <c r="F24" s="93" t="s">
        <v>124</v>
      </c>
      <c r="G24" s="93" t="s">
        <v>125</v>
      </c>
      <c r="H24" s="93" t="s">
        <v>126</v>
      </c>
      <c r="I24" s="93" t="s">
        <v>127</v>
      </c>
      <c r="J24" s="92"/>
      <c r="K24" s="92"/>
      <c r="L24" s="94"/>
    </row>
    <row r="25" spans="1:12" ht="15" customHeight="1">
      <c r="A25" s="85">
        <v>24</v>
      </c>
      <c r="B25" s="85" t="s">
        <v>11</v>
      </c>
      <c r="C25" s="87" t="s">
        <v>32</v>
      </c>
      <c r="D25" s="87" t="s">
        <v>170</v>
      </c>
      <c r="E25" s="87" t="s">
        <v>171</v>
      </c>
      <c r="F25" s="93" t="s">
        <v>194</v>
      </c>
      <c r="G25" s="93" t="s">
        <v>195</v>
      </c>
      <c r="H25" s="93" t="s">
        <v>196</v>
      </c>
      <c r="J25" s="92"/>
      <c r="K25" s="92"/>
      <c r="L25" s="94"/>
    </row>
    <row r="26" spans="1:12" ht="15" customHeight="1">
      <c r="A26" s="85">
        <v>25</v>
      </c>
      <c r="B26" s="85" t="s">
        <v>11</v>
      </c>
      <c r="C26" s="87" t="s">
        <v>142</v>
      </c>
      <c r="D26" s="87" t="s">
        <v>189</v>
      </c>
      <c r="E26" s="87" t="s">
        <v>213</v>
      </c>
      <c r="F26" s="93" t="s">
        <v>188</v>
      </c>
      <c r="G26" s="93"/>
      <c r="H26" s="93" t="s">
        <v>214</v>
      </c>
      <c r="J26" s="92"/>
      <c r="K26" s="92"/>
      <c r="L26" s="94"/>
    </row>
    <row r="27" spans="1:12" ht="15" customHeight="1">
      <c r="A27" s="85">
        <v>26</v>
      </c>
      <c r="B27" s="85" t="s">
        <v>11</v>
      </c>
      <c r="C27" s="87" t="s">
        <v>32</v>
      </c>
      <c r="D27" s="87" t="s">
        <v>226</v>
      </c>
      <c r="E27" s="87" t="s">
        <v>227</v>
      </c>
      <c r="F27" s="93" t="s">
        <v>225</v>
      </c>
      <c r="G27" s="93" t="s">
        <v>255</v>
      </c>
      <c r="H27" s="93" t="s">
        <v>256</v>
      </c>
      <c r="I27" s="87" t="s">
        <v>259</v>
      </c>
      <c r="J27" s="92"/>
      <c r="K27" s="92"/>
      <c r="L27" s="94"/>
    </row>
    <row r="28" spans="1:12" ht="15.9">
      <c r="A28" s="85">
        <v>27</v>
      </c>
      <c r="B28" s="95" t="s">
        <v>11</v>
      </c>
      <c r="C28" s="96" t="s">
        <v>264</v>
      </c>
      <c r="D28" s="96" t="s">
        <v>258</v>
      </c>
      <c r="E28" s="96" t="s">
        <v>260</v>
      </c>
      <c r="F28" s="97" t="s">
        <v>257</v>
      </c>
      <c r="G28" s="97"/>
      <c r="H28" s="97" t="s">
        <v>334</v>
      </c>
      <c r="I28" s="98"/>
      <c r="J28" s="96"/>
      <c r="K28" s="96"/>
      <c r="L28" s="99"/>
    </row>
    <row r="29" spans="1:12" ht="15.9">
      <c r="A29" s="85">
        <v>28</v>
      </c>
      <c r="B29" s="85" t="s">
        <v>11</v>
      </c>
      <c r="C29" s="87" t="s">
        <v>264</v>
      </c>
      <c r="D29" s="87" t="s">
        <v>310</v>
      </c>
      <c r="E29" s="87" t="s">
        <v>311</v>
      </c>
      <c r="F29" s="93" t="s">
        <v>309</v>
      </c>
      <c r="G29" s="93"/>
      <c r="H29" s="93" t="s">
        <v>422</v>
      </c>
      <c r="J29" s="92"/>
      <c r="K29" s="92"/>
      <c r="L29" s="94"/>
    </row>
    <row r="30" spans="1:12" ht="15.9">
      <c r="A30" s="85">
        <v>29</v>
      </c>
      <c r="B30" s="85" t="s">
        <v>11</v>
      </c>
      <c r="C30" s="87" t="s">
        <v>39</v>
      </c>
      <c r="D30" s="87" t="s">
        <v>319</v>
      </c>
      <c r="E30" s="87" t="s">
        <v>320</v>
      </c>
      <c r="F30" s="93" t="s">
        <v>427</v>
      </c>
      <c r="G30" s="93" t="s">
        <v>428</v>
      </c>
      <c r="H30" s="93" t="s">
        <v>429</v>
      </c>
      <c r="I30" s="87" t="s">
        <v>430</v>
      </c>
      <c r="J30" s="92"/>
      <c r="K30" s="92"/>
      <c r="L30" s="94"/>
    </row>
    <row r="31" spans="1:12" ht="15.9">
      <c r="A31" s="85">
        <v>30</v>
      </c>
      <c r="B31" s="85" t="s">
        <v>11</v>
      </c>
      <c r="C31" s="87" t="s">
        <v>264</v>
      </c>
      <c r="D31" s="87" t="s">
        <v>440</v>
      </c>
      <c r="E31" s="87" t="s">
        <v>327</v>
      </c>
      <c r="F31" s="93" t="s">
        <v>325</v>
      </c>
      <c r="G31" s="93"/>
      <c r="H31" s="93" t="s">
        <v>441</v>
      </c>
      <c r="J31" s="92"/>
      <c r="K31" s="92"/>
      <c r="L31" s="94"/>
    </row>
    <row r="32" spans="1:12" ht="15.9">
      <c r="A32" s="85">
        <v>31</v>
      </c>
      <c r="B32" s="85" t="s">
        <v>11</v>
      </c>
      <c r="C32" s="87" t="s">
        <v>264</v>
      </c>
      <c r="D32" s="87" t="s">
        <v>348</v>
      </c>
      <c r="E32" s="87" t="s">
        <v>349</v>
      </c>
      <c r="F32" s="93" t="s">
        <v>347</v>
      </c>
      <c r="G32" s="93"/>
      <c r="H32" s="93" t="s">
        <v>481</v>
      </c>
      <c r="J32" s="92"/>
      <c r="K32" s="92"/>
      <c r="L32" s="94"/>
    </row>
    <row r="33" spans="1:12" ht="15.9">
      <c r="A33" s="85">
        <v>32</v>
      </c>
      <c r="B33" s="85" t="s">
        <v>11</v>
      </c>
      <c r="C33" s="87" t="s">
        <v>264</v>
      </c>
      <c r="D33" s="87" t="s">
        <v>342</v>
      </c>
      <c r="E33" s="87" t="s">
        <v>343</v>
      </c>
      <c r="F33" s="93" t="s">
        <v>341</v>
      </c>
      <c r="G33" s="93"/>
      <c r="H33" s="93" t="s">
        <v>472</v>
      </c>
      <c r="J33" s="92"/>
      <c r="K33" s="92"/>
      <c r="L33" s="94"/>
    </row>
    <row r="34" spans="1:12" ht="15.9">
      <c r="A34" s="85">
        <v>33</v>
      </c>
      <c r="B34" s="85" t="s">
        <v>11</v>
      </c>
      <c r="C34" s="87" t="s">
        <v>264</v>
      </c>
      <c r="D34" s="87" t="s">
        <v>353</v>
      </c>
      <c r="E34" s="87" t="s">
        <v>354</v>
      </c>
      <c r="F34" s="93" t="s">
        <v>352</v>
      </c>
      <c r="G34" s="93"/>
      <c r="H34" s="93" t="s">
        <v>484</v>
      </c>
      <c r="I34" s="87" t="s">
        <v>487</v>
      </c>
      <c r="J34" s="92"/>
      <c r="K34" s="92"/>
      <c r="L34" s="94"/>
    </row>
    <row r="35" spans="1:12" ht="15.9">
      <c r="A35" s="85">
        <v>34</v>
      </c>
      <c r="B35" s="85" t="s">
        <v>11</v>
      </c>
      <c r="C35" s="87" t="s">
        <v>362</v>
      </c>
      <c r="D35" s="87" t="s">
        <v>358</v>
      </c>
      <c r="E35" s="87" t="s">
        <v>359</v>
      </c>
      <c r="F35" s="93" t="s">
        <v>357</v>
      </c>
      <c r="G35" s="93"/>
      <c r="H35" s="93" t="s">
        <v>489</v>
      </c>
      <c r="J35" s="92"/>
      <c r="K35" s="92"/>
      <c r="L35" s="94"/>
    </row>
    <row r="36" spans="1:12" ht="15.9">
      <c r="A36" s="85">
        <v>35</v>
      </c>
      <c r="B36" s="85" t="s">
        <v>11</v>
      </c>
      <c r="C36" s="87" t="s">
        <v>32</v>
      </c>
      <c r="D36" s="87" t="s">
        <v>366</v>
      </c>
      <c r="E36" s="87" t="s">
        <v>367</v>
      </c>
      <c r="F36" s="93" t="s">
        <v>371</v>
      </c>
      <c r="G36" s="93"/>
      <c r="H36" s="93" t="s">
        <v>495</v>
      </c>
      <c r="J36" s="92"/>
      <c r="K36" s="92"/>
      <c r="L36" s="94"/>
    </row>
    <row r="37" spans="1:12" ht="15.9">
      <c r="A37" s="85">
        <v>36</v>
      </c>
      <c r="B37" s="95" t="s">
        <v>11</v>
      </c>
      <c r="C37" s="96" t="s">
        <v>32</v>
      </c>
      <c r="D37" s="96" t="s">
        <v>366</v>
      </c>
      <c r="E37" s="96" t="s">
        <v>367</v>
      </c>
      <c r="F37" s="97" t="s">
        <v>365</v>
      </c>
      <c r="G37" s="97" t="s">
        <v>500</v>
      </c>
      <c r="H37" s="97" t="s">
        <v>495</v>
      </c>
      <c r="I37" s="98"/>
      <c r="J37" s="96"/>
      <c r="K37" s="96"/>
      <c r="L37" s="99"/>
    </row>
    <row r="38" spans="1:12" ht="15.9">
      <c r="A38" s="85">
        <v>37</v>
      </c>
      <c r="B38" s="85" t="s">
        <v>11</v>
      </c>
      <c r="C38" s="87" t="s">
        <v>142</v>
      </c>
      <c r="D38" s="87" t="s">
        <v>383</v>
      </c>
      <c r="E38" s="87" t="s">
        <v>520</v>
      </c>
      <c r="F38" s="93" t="s">
        <v>382</v>
      </c>
      <c r="G38" s="93"/>
      <c r="H38" s="93" t="s">
        <v>146</v>
      </c>
      <c r="J38" s="92"/>
      <c r="K38" s="92"/>
      <c r="L38" s="94"/>
    </row>
    <row r="39" spans="1:12" ht="15.9">
      <c r="A39" s="85">
        <v>38</v>
      </c>
      <c r="B39" s="100" t="s">
        <v>11</v>
      </c>
      <c r="C39" s="101" t="s">
        <v>52</v>
      </c>
      <c r="D39" s="102" t="s">
        <v>393</v>
      </c>
      <c r="E39" s="101" t="s">
        <v>394</v>
      </c>
      <c r="F39" s="103" t="s">
        <v>392</v>
      </c>
      <c r="G39" s="104"/>
      <c r="H39" s="105" t="s">
        <v>544</v>
      </c>
      <c r="I39" s="101" t="s">
        <v>547</v>
      </c>
      <c r="J39" s="101"/>
      <c r="K39" s="101"/>
      <c r="L39" s="101"/>
    </row>
    <row r="40" spans="1:12" ht="15.9">
      <c r="A40" s="85">
        <v>39</v>
      </c>
      <c r="B40" s="85" t="s">
        <v>11</v>
      </c>
      <c r="C40" s="87" t="s">
        <v>362</v>
      </c>
      <c r="D40" s="87" t="s">
        <v>420</v>
      </c>
      <c r="E40" s="87" t="s">
        <v>421</v>
      </c>
      <c r="F40" s="93" t="s">
        <v>586</v>
      </c>
      <c r="G40" s="93" t="s">
        <v>587</v>
      </c>
      <c r="H40" s="106" t="s">
        <v>588</v>
      </c>
      <c r="J40" s="92"/>
      <c r="K40" s="92"/>
      <c r="L40" s="94"/>
    </row>
    <row r="41" spans="1:12" ht="15.9">
      <c r="A41" s="85">
        <v>40</v>
      </c>
      <c r="B41" s="85" t="s">
        <v>11</v>
      </c>
      <c r="C41" s="87" t="s">
        <v>39</v>
      </c>
      <c r="D41" s="87" t="s">
        <v>432</v>
      </c>
      <c r="E41" s="87" t="s">
        <v>433</v>
      </c>
      <c r="F41" s="93" t="s">
        <v>431</v>
      </c>
      <c r="G41" s="93"/>
      <c r="H41" s="93" t="s">
        <v>599</v>
      </c>
      <c r="J41" s="92"/>
      <c r="K41" s="92"/>
      <c r="L41" s="94"/>
    </row>
    <row r="42" spans="1:12" ht="15.9">
      <c r="A42" s="85">
        <v>41</v>
      </c>
      <c r="B42" s="85" t="s">
        <v>11</v>
      </c>
      <c r="C42" s="87" t="s">
        <v>455</v>
      </c>
      <c r="D42" s="87" t="s">
        <v>461</v>
      </c>
      <c r="E42" s="87" t="s">
        <v>452</v>
      </c>
      <c r="F42" s="93" t="s">
        <v>460</v>
      </c>
      <c r="G42" s="93"/>
      <c r="H42" s="93" t="s">
        <v>605</v>
      </c>
      <c r="I42" s="87" t="s">
        <v>606</v>
      </c>
      <c r="J42" s="92"/>
      <c r="K42" s="92"/>
      <c r="L42" s="94"/>
    </row>
    <row r="43" spans="1:12" ht="15.9">
      <c r="A43" s="85">
        <v>42</v>
      </c>
      <c r="B43" s="85" t="s">
        <v>11</v>
      </c>
      <c r="C43" s="87" t="s">
        <v>455</v>
      </c>
      <c r="D43" s="87" t="s">
        <v>466</v>
      </c>
      <c r="E43" s="87" t="s">
        <v>452</v>
      </c>
      <c r="F43" s="93" t="s">
        <v>465</v>
      </c>
      <c r="G43" s="93"/>
      <c r="H43" s="93" t="s">
        <v>607</v>
      </c>
      <c r="I43" s="87" t="s">
        <v>608</v>
      </c>
      <c r="J43" s="92"/>
      <c r="K43" s="92"/>
      <c r="L43" s="94"/>
    </row>
    <row r="44" spans="1:12" ht="15.9">
      <c r="A44" s="85">
        <v>43</v>
      </c>
      <c r="B44" s="85" t="s">
        <v>11</v>
      </c>
      <c r="C44" s="87" t="s">
        <v>455</v>
      </c>
      <c r="D44" s="87" t="s">
        <v>478</v>
      </c>
      <c r="E44" s="87" t="s">
        <v>452</v>
      </c>
      <c r="F44" s="93" t="s">
        <v>477</v>
      </c>
      <c r="G44" s="93"/>
      <c r="H44" s="93" t="s">
        <v>610</v>
      </c>
      <c r="I44" s="87" t="s">
        <v>611</v>
      </c>
      <c r="J44" s="92"/>
      <c r="K44" s="92"/>
      <c r="L44" s="94"/>
    </row>
    <row r="45" spans="1:12" ht="15.9">
      <c r="A45" s="85">
        <v>44</v>
      </c>
      <c r="B45" s="85" t="s">
        <v>11</v>
      </c>
      <c r="C45" s="87" t="s">
        <v>455</v>
      </c>
      <c r="D45" s="87" t="s">
        <v>613</v>
      </c>
      <c r="E45" s="87" t="s">
        <v>452</v>
      </c>
      <c r="F45" s="93" t="s">
        <v>614</v>
      </c>
      <c r="G45" s="93" t="s">
        <v>615</v>
      </c>
      <c r="H45" s="93" t="s">
        <v>616</v>
      </c>
      <c r="I45" s="87" t="s">
        <v>617</v>
      </c>
      <c r="J45" s="92"/>
      <c r="K45" s="92"/>
      <c r="L45" s="94"/>
    </row>
    <row r="46" spans="1:12" ht="15.9">
      <c r="A46" s="85">
        <v>45</v>
      </c>
      <c r="B46" s="85" t="s">
        <v>11</v>
      </c>
      <c r="C46" s="87" t="s">
        <v>264</v>
      </c>
      <c r="D46" s="87" t="s">
        <v>491</v>
      </c>
      <c r="E46" s="87" t="s">
        <v>492</v>
      </c>
      <c r="F46" s="93" t="s">
        <v>490</v>
      </c>
      <c r="G46" s="93"/>
      <c r="H46" s="93" t="s">
        <v>662</v>
      </c>
      <c r="J46" s="92"/>
      <c r="K46" s="92"/>
      <c r="L46" s="92"/>
    </row>
    <row r="47" spans="1:12" ht="15.9">
      <c r="A47" s="85">
        <v>46</v>
      </c>
      <c r="B47" s="85" t="s">
        <v>11</v>
      </c>
      <c r="C47" s="87" t="s">
        <v>338</v>
      </c>
      <c r="D47" s="87" t="s">
        <v>497</v>
      </c>
      <c r="E47" s="87" t="s">
        <v>498</v>
      </c>
      <c r="F47" s="93" t="s">
        <v>668</v>
      </c>
      <c r="G47" s="93" t="s">
        <v>85</v>
      </c>
      <c r="H47" s="93" t="s">
        <v>669</v>
      </c>
      <c r="J47" s="92"/>
      <c r="K47" s="92"/>
      <c r="L47" s="92"/>
    </row>
    <row r="48" spans="1:12" ht="15.9">
      <c r="A48" s="85">
        <v>47</v>
      </c>
      <c r="B48" s="85" t="s">
        <v>11</v>
      </c>
      <c r="C48" s="87" t="s">
        <v>515</v>
      </c>
      <c r="D48" s="87" t="s">
        <v>511</v>
      </c>
      <c r="E48" s="87" t="s">
        <v>708</v>
      </c>
      <c r="F48" s="93" t="s">
        <v>510</v>
      </c>
      <c r="G48" s="93"/>
      <c r="H48" s="93" t="s">
        <v>709</v>
      </c>
      <c r="J48" s="92"/>
      <c r="K48" s="92"/>
      <c r="L48" s="92"/>
    </row>
    <row r="49" spans="1:12" ht="15.9">
      <c r="A49" s="85">
        <v>48</v>
      </c>
      <c r="B49" s="85" t="s">
        <v>11</v>
      </c>
      <c r="C49" s="87" t="s">
        <v>362</v>
      </c>
      <c r="D49" s="87" t="s">
        <v>523</v>
      </c>
      <c r="E49" s="87" t="s">
        <v>524</v>
      </c>
      <c r="F49" s="93" t="s">
        <v>716</v>
      </c>
      <c r="G49" s="93" t="s">
        <v>717</v>
      </c>
      <c r="H49" s="93" t="s">
        <v>718</v>
      </c>
      <c r="I49" s="87" t="s">
        <v>719</v>
      </c>
      <c r="J49" s="92"/>
      <c r="K49" s="92"/>
      <c r="L49" s="92"/>
    </row>
    <row r="50" spans="1:12" ht="15.9">
      <c r="A50" s="85">
        <v>49</v>
      </c>
      <c r="B50" s="85" t="s">
        <v>11</v>
      </c>
      <c r="C50" s="87" t="s">
        <v>98</v>
      </c>
      <c r="D50" s="87" t="s">
        <v>537</v>
      </c>
      <c r="E50" s="87" t="s">
        <v>538</v>
      </c>
      <c r="F50" s="93" t="s">
        <v>737</v>
      </c>
      <c r="G50" s="93" t="s">
        <v>738</v>
      </c>
      <c r="H50" s="93" t="s">
        <v>739</v>
      </c>
      <c r="J50" s="92"/>
      <c r="K50" s="92"/>
      <c r="L50" s="92"/>
    </row>
    <row r="51" spans="1:12" ht="15.9">
      <c r="A51" s="85">
        <v>50</v>
      </c>
      <c r="B51" s="85" t="s">
        <v>11</v>
      </c>
      <c r="C51" s="87" t="s">
        <v>553</v>
      </c>
      <c r="D51" s="87" t="s">
        <v>549</v>
      </c>
      <c r="E51" s="87" t="s">
        <v>550</v>
      </c>
      <c r="F51" s="93" t="s">
        <v>548</v>
      </c>
      <c r="G51" s="93"/>
      <c r="H51" s="93" t="s">
        <v>750</v>
      </c>
      <c r="J51" s="92"/>
      <c r="K51" s="92"/>
      <c r="L51" s="92"/>
    </row>
    <row r="52" spans="1:12" ht="15.9">
      <c r="A52" s="85">
        <v>51</v>
      </c>
      <c r="B52" s="85" t="s">
        <v>11</v>
      </c>
      <c r="C52" s="87" t="s">
        <v>98</v>
      </c>
      <c r="D52" s="87" t="s">
        <v>559</v>
      </c>
      <c r="E52" s="87" t="s">
        <v>562</v>
      </c>
      <c r="F52" s="93" t="s">
        <v>761</v>
      </c>
      <c r="G52" s="93" t="s">
        <v>762</v>
      </c>
      <c r="H52" s="93" t="s">
        <v>764</v>
      </c>
      <c r="I52" s="87" t="s">
        <v>765</v>
      </c>
      <c r="J52" s="92"/>
      <c r="K52" s="92"/>
      <c r="L52" s="92"/>
    </row>
    <row r="53" spans="1:12" ht="15.9">
      <c r="A53" s="85">
        <v>52</v>
      </c>
      <c r="B53" s="85" t="s">
        <v>11</v>
      </c>
      <c r="C53" s="87" t="s">
        <v>52</v>
      </c>
      <c r="D53" s="87" t="s">
        <v>582</v>
      </c>
      <c r="E53" s="87" t="s">
        <v>772</v>
      </c>
      <c r="F53" s="93" t="s">
        <v>773</v>
      </c>
      <c r="G53" s="93" t="s">
        <v>774</v>
      </c>
      <c r="H53" s="93" t="s">
        <v>775</v>
      </c>
      <c r="I53" s="87" t="s">
        <v>776</v>
      </c>
      <c r="J53" s="92"/>
      <c r="K53" s="92"/>
      <c r="L53" s="94"/>
    </row>
    <row r="54" spans="1:12" ht="15.9">
      <c r="A54" s="85">
        <v>53</v>
      </c>
      <c r="B54" s="85" t="s">
        <v>11</v>
      </c>
      <c r="C54" s="87" t="s">
        <v>362</v>
      </c>
      <c r="D54" s="87" t="s">
        <v>590</v>
      </c>
      <c r="E54" s="87" t="s">
        <v>591</v>
      </c>
      <c r="F54" s="93" t="s">
        <v>789</v>
      </c>
      <c r="G54" s="93"/>
      <c r="H54" s="93" t="s">
        <v>790</v>
      </c>
      <c r="J54" s="92"/>
      <c r="K54" s="92"/>
      <c r="L54" s="94"/>
    </row>
    <row r="55" spans="1:12" ht="15.9">
      <c r="A55" s="85">
        <v>54</v>
      </c>
      <c r="B55" s="85" t="s">
        <v>11</v>
      </c>
      <c r="C55" s="87" t="s">
        <v>32</v>
      </c>
      <c r="D55" s="87" t="s">
        <v>603</v>
      </c>
      <c r="E55" s="87" t="s">
        <v>596</v>
      </c>
      <c r="F55" s="93" t="s">
        <v>602</v>
      </c>
      <c r="G55" s="93"/>
      <c r="H55" s="93" t="s">
        <v>797</v>
      </c>
      <c r="I55" s="87" t="s">
        <v>798</v>
      </c>
      <c r="J55" s="92"/>
      <c r="K55" s="92"/>
      <c r="L55" s="94"/>
    </row>
    <row r="56" spans="1:12" ht="15.9">
      <c r="A56" s="85">
        <v>55</v>
      </c>
      <c r="B56" s="85" t="s">
        <v>11</v>
      </c>
      <c r="C56" s="87" t="s">
        <v>32</v>
      </c>
      <c r="D56" s="87" t="s">
        <v>603</v>
      </c>
      <c r="E56" s="87" t="s">
        <v>596</v>
      </c>
      <c r="F56" s="93" t="s">
        <v>594</v>
      </c>
      <c r="G56" s="93" t="s">
        <v>804</v>
      </c>
      <c r="H56" s="93" t="s">
        <v>797</v>
      </c>
      <c r="I56" s="87" t="s">
        <v>798</v>
      </c>
      <c r="J56" s="92"/>
      <c r="K56" s="92"/>
      <c r="L56" s="94"/>
    </row>
    <row r="57" spans="1:12" ht="15.9">
      <c r="A57" s="85">
        <v>56</v>
      </c>
      <c r="B57" s="85" t="s">
        <v>11</v>
      </c>
      <c r="C57" s="87" t="s">
        <v>362</v>
      </c>
      <c r="D57" s="87" t="s">
        <v>652</v>
      </c>
      <c r="E57" s="87" t="s">
        <v>653</v>
      </c>
      <c r="F57" s="93" t="s">
        <v>840</v>
      </c>
      <c r="G57" s="93" t="s">
        <v>841</v>
      </c>
      <c r="H57" s="93" t="s">
        <v>842</v>
      </c>
      <c r="J57" s="92"/>
      <c r="K57" s="92"/>
      <c r="L57" s="94"/>
    </row>
    <row r="58" spans="1:12" ht="15.9">
      <c r="A58" s="85">
        <v>57</v>
      </c>
      <c r="B58" s="85" t="s">
        <v>11</v>
      </c>
      <c r="C58" s="87" t="s">
        <v>264</v>
      </c>
      <c r="D58" s="87" t="s">
        <v>664</v>
      </c>
      <c r="E58" s="87" t="s">
        <v>861</v>
      </c>
      <c r="F58" s="93" t="s">
        <v>862</v>
      </c>
      <c r="G58" s="93"/>
      <c r="H58" s="93" t="s">
        <v>863</v>
      </c>
      <c r="J58" s="92"/>
      <c r="K58" s="92"/>
      <c r="L58" s="94"/>
    </row>
    <row r="59" spans="1:12" ht="15.9">
      <c r="A59" s="85">
        <v>58</v>
      </c>
      <c r="B59" s="85" t="s">
        <v>11</v>
      </c>
      <c r="C59" s="87" t="s">
        <v>142</v>
      </c>
      <c r="D59" s="87" t="s">
        <v>671</v>
      </c>
      <c r="E59" s="87" t="s">
        <v>873</v>
      </c>
      <c r="F59" s="93" t="s">
        <v>874</v>
      </c>
      <c r="G59" s="93" t="s">
        <v>875</v>
      </c>
      <c r="H59" s="93" t="s">
        <v>673</v>
      </c>
      <c r="J59" s="92"/>
      <c r="K59" s="92"/>
      <c r="L59" s="94"/>
    </row>
    <row r="60" spans="1:12" ht="15.9">
      <c r="A60" s="85">
        <v>59</v>
      </c>
      <c r="B60" s="85" t="s">
        <v>11</v>
      </c>
      <c r="C60" s="87" t="s">
        <v>362</v>
      </c>
      <c r="D60" s="87" t="s">
        <v>684</v>
      </c>
      <c r="E60" s="87" t="s">
        <v>685</v>
      </c>
      <c r="F60" s="93" t="s">
        <v>683</v>
      </c>
      <c r="G60" s="93"/>
      <c r="H60" s="106" t="s">
        <v>588</v>
      </c>
      <c r="J60" s="92"/>
      <c r="K60" s="92"/>
      <c r="L60" s="94"/>
    </row>
    <row r="61" spans="1:12" ht="15.9">
      <c r="A61" s="85">
        <v>60</v>
      </c>
      <c r="B61" s="85" t="s">
        <v>11</v>
      </c>
      <c r="C61" s="87" t="s">
        <v>338</v>
      </c>
      <c r="D61" s="87" t="s">
        <v>721</v>
      </c>
      <c r="E61" s="87" t="s">
        <v>722</v>
      </c>
      <c r="F61" s="93" t="s">
        <v>720</v>
      </c>
      <c r="G61" s="93"/>
      <c r="H61" s="93" t="s">
        <v>929</v>
      </c>
      <c r="J61" s="92"/>
      <c r="K61" s="92"/>
      <c r="L61" s="94"/>
    </row>
    <row r="62" spans="1:12" ht="15.9">
      <c r="A62" s="85">
        <v>61</v>
      </c>
      <c r="B62" s="85" t="s">
        <v>11</v>
      </c>
      <c r="C62" s="87" t="s">
        <v>338</v>
      </c>
      <c r="D62" s="87" t="s">
        <v>721</v>
      </c>
      <c r="E62" s="87" t="s">
        <v>722</v>
      </c>
      <c r="F62" s="93" t="s">
        <v>930</v>
      </c>
      <c r="G62" s="93" t="s">
        <v>931</v>
      </c>
      <c r="H62" s="93" t="s">
        <v>932</v>
      </c>
      <c r="J62" s="92"/>
      <c r="K62" s="92"/>
      <c r="L62" s="94"/>
    </row>
    <row r="63" spans="1:12" ht="15.9">
      <c r="A63" s="85">
        <v>62</v>
      </c>
      <c r="B63" s="85" t="s">
        <v>11</v>
      </c>
      <c r="C63" s="87" t="s">
        <v>338</v>
      </c>
      <c r="D63" s="87" t="s">
        <v>752</v>
      </c>
      <c r="E63" s="87" t="s">
        <v>753</v>
      </c>
      <c r="F63" s="93" t="s">
        <v>957</v>
      </c>
      <c r="G63" s="93" t="s">
        <v>958</v>
      </c>
      <c r="H63" s="93" t="s">
        <v>959</v>
      </c>
      <c r="I63" s="87" t="s">
        <v>960</v>
      </c>
      <c r="J63" s="92"/>
      <c r="K63" s="92"/>
      <c r="L63" s="94"/>
    </row>
    <row r="64" spans="1:12" ht="15.9">
      <c r="A64" s="85">
        <v>63</v>
      </c>
      <c r="B64" s="85" t="s">
        <v>11</v>
      </c>
      <c r="C64" s="87" t="s">
        <v>52</v>
      </c>
      <c r="D64" s="87" t="s">
        <v>644</v>
      </c>
      <c r="E64" s="87" t="s">
        <v>645</v>
      </c>
      <c r="F64" s="93" t="s">
        <v>647</v>
      </c>
      <c r="G64" s="93" t="s">
        <v>648</v>
      </c>
      <c r="H64" s="93" t="s">
        <v>649</v>
      </c>
      <c r="J64" s="92"/>
      <c r="K64" s="92"/>
      <c r="L64" s="92"/>
    </row>
    <row r="65" spans="1:12" ht="15.9">
      <c r="A65" s="85">
        <v>64</v>
      </c>
      <c r="B65" s="85" t="s">
        <v>11</v>
      </c>
      <c r="C65" s="87" t="s">
        <v>13</v>
      </c>
      <c r="D65" s="87" t="s">
        <v>769</v>
      </c>
      <c r="E65" s="87" t="s">
        <v>770</v>
      </c>
      <c r="F65" s="93" t="s">
        <v>768</v>
      </c>
      <c r="G65" s="93"/>
      <c r="H65" s="93" t="s">
        <v>986</v>
      </c>
      <c r="J65" s="92"/>
      <c r="K65" s="92"/>
      <c r="L65" s="94"/>
    </row>
    <row r="66" spans="1:12" ht="15.9">
      <c r="A66" s="85">
        <v>65</v>
      </c>
      <c r="B66" s="85" t="s">
        <v>11</v>
      </c>
      <c r="C66" s="87" t="s">
        <v>782</v>
      </c>
      <c r="D66" s="87" t="s">
        <v>778</v>
      </c>
      <c r="E66" s="87" t="s">
        <v>779</v>
      </c>
      <c r="F66" s="93" t="s">
        <v>989</v>
      </c>
      <c r="G66" s="93" t="s">
        <v>992</v>
      </c>
      <c r="H66" s="93" t="s">
        <v>993</v>
      </c>
      <c r="J66" s="92"/>
      <c r="K66" s="92"/>
      <c r="L66" s="94"/>
    </row>
    <row r="67" spans="1:12" ht="15.9">
      <c r="A67" s="85">
        <v>66</v>
      </c>
      <c r="B67" s="85" t="s">
        <v>11</v>
      </c>
      <c r="C67" s="87" t="s">
        <v>142</v>
      </c>
      <c r="D67" s="87" t="s">
        <v>801</v>
      </c>
      <c r="E67" s="87" t="s">
        <v>1011</v>
      </c>
      <c r="F67" s="93" t="s">
        <v>800</v>
      </c>
      <c r="G67" s="93"/>
      <c r="H67" s="93" t="s">
        <v>316</v>
      </c>
      <c r="J67" s="92"/>
      <c r="K67" s="92"/>
      <c r="L67" s="94"/>
    </row>
    <row r="68" spans="1:12" ht="15.9">
      <c r="A68" s="85">
        <v>67</v>
      </c>
      <c r="B68" s="85" t="s">
        <v>11</v>
      </c>
      <c r="C68" s="87" t="s">
        <v>264</v>
      </c>
      <c r="D68" s="87" t="s">
        <v>806</v>
      </c>
      <c r="E68" s="87" t="s">
        <v>1020</v>
      </c>
      <c r="F68" s="93" t="s">
        <v>1021</v>
      </c>
      <c r="G68" s="93" t="s">
        <v>1022</v>
      </c>
      <c r="H68" s="93" t="s">
        <v>1023</v>
      </c>
      <c r="I68" s="87" t="s">
        <v>1024</v>
      </c>
      <c r="J68" s="92"/>
      <c r="K68" s="92"/>
      <c r="L68" s="94"/>
    </row>
    <row r="69" spans="1:12" ht="15.9">
      <c r="A69" s="85">
        <v>68</v>
      </c>
      <c r="B69" s="85" t="s">
        <v>11</v>
      </c>
      <c r="C69" s="87" t="s">
        <v>362</v>
      </c>
      <c r="D69" s="87" t="s">
        <v>820</v>
      </c>
      <c r="E69" s="87" t="s">
        <v>821</v>
      </c>
      <c r="F69" s="93" t="s">
        <v>1037</v>
      </c>
      <c r="G69" s="93" t="s">
        <v>1039</v>
      </c>
      <c r="H69" s="93" t="s">
        <v>489</v>
      </c>
      <c r="J69" s="92"/>
      <c r="K69" s="92"/>
      <c r="L69" s="94"/>
    </row>
    <row r="70" spans="1:12" ht="15.9">
      <c r="A70" s="85">
        <v>69</v>
      </c>
      <c r="B70" s="85" t="s">
        <v>11</v>
      </c>
      <c r="C70" s="87" t="s">
        <v>362</v>
      </c>
      <c r="D70" s="87" t="s">
        <v>820</v>
      </c>
      <c r="E70" s="87" t="s">
        <v>826</v>
      </c>
      <c r="F70" s="93" t="s">
        <v>1053</v>
      </c>
      <c r="G70" s="93" t="s">
        <v>1054</v>
      </c>
      <c r="H70" s="93" t="s">
        <v>489</v>
      </c>
      <c r="I70" s="87" t="s">
        <v>1055</v>
      </c>
      <c r="J70" s="92"/>
      <c r="K70" s="92"/>
      <c r="L70" s="94"/>
    </row>
    <row r="71" spans="1:12" ht="15.9">
      <c r="A71" s="85">
        <v>70</v>
      </c>
      <c r="B71" s="85" t="s">
        <v>11</v>
      </c>
      <c r="C71" s="87" t="s">
        <v>338</v>
      </c>
      <c r="D71" s="87" t="s">
        <v>844</v>
      </c>
      <c r="E71" s="87" t="s">
        <v>845</v>
      </c>
      <c r="F71" s="93" t="s">
        <v>843</v>
      </c>
      <c r="G71" s="93"/>
      <c r="H71" s="93" t="s">
        <v>1082</v>
      </c>
      <c r="J71" s="92"/>
      <c r="K71" s="92"/>
      <c r="L71" s="94"/>
    </row>
    <row r="72" spans="1:12" ht="15.9">
      <c r="A72" s="85">
        <v>71</v>
      </c>
      <c r="B72" s="85" t="s">
        <v>11</v>
      </c>
      <c r="C72" s="87" t="s">
        <v>338</v>
      </c>
      <c r="D72" s="87" t="s">
        <v>854</v>
      </c>
      <c r="E72" s="87" t="s">
        <v>855</v>
      </c>
      <c r="F72" s="93" t="s">
        <v>853</v>
      </c>
      <c r="G72" s="93"/>
      <c r="H72" s="93" t="s">
        <v>1086</v>
      </c>
      <c r="J72" s="92"/>
      <c r="K72" s="92"/>
      <c r="L72" s="94"/>
    </row>
    <row r="73" spans="1:12" ht="15.9">
      <c r="A73" s="85">
        <v>72</v>
      </c>
      <c r="B73" s="85" t="s">
        <v>11</v>
      </c>
      <c r="C73" s="87" t="s">
        <v>455</v>
      </c>
      <c r="D73" s="87" t="s">
        <v>882</v>
      </c>
      <c r="E73" s="87" t="s">
        <v>883</v>
      </c>
      <c r="F73" s="93" t="s">
        <v>1101</v>
      </c>
      <c r="G73" s="93" t="s">
        <v>1102</v>
      </c>
      <c r="H73" s="93" t="s">
        <v>1103</v>
      </c>
      <c r="I73" s="87" t="s">
        <v>1104</v>
      </c>
      <c r="J73" s="92"/>
      <c r="K73" s="92"/>
      <c r="L73" s="94"/>
    </row>
    <row r="74" spans="1:12" ht="15.9">
      <c r="A74" s="85">
        <v>73</v>
      </c>
      <c r="B74" s="85" t="s">
        <v>11</v>
      </c>
      <c r="C74" s="87" t="s">
        <v>39</v>
      </c>
      <c r="D74" s="87" t="s">
        <v>890</v>
      </c>
      <c r="E74" s="87" t="s">
        <v>891</v>
      </c>
      <c r="F74" s="93" t="s">
        <v>889</v>
      </c>
      <c r="G74" s="93"/>
      <c r="H74" s="93" t="s">
        <v>1105</v>
      </c>
      <c r="J74" s="92"/>
      <c r="K74" s="92"/>
      <c r="L74" s="94"/>
    </row>
    <row r="75" spans="1:12" ht="15.9">
      <c r="A75" s="85">
        <v>74</v>
      </c>
      <c r="B75" s="85" t="s">
        <v>11</v>
      </c>
      <c r="C75" s="87" t="s">
        <v>13</v>
      </c>
      <c r="D75" s="87" t="s">
        <v>903</v>
      </c>
      <c r="E75" s="87" t="s">
        <v>904</v>
      </c>
      <c r="F75" s="93" t="s">
        <v>902</v>
      </c>
      <c r="G75" s="93" t="s">
        <v>1112</v>
      </c>
      <c r="H75" s="93" t="s">
        <v>1113</v>
      </c>
      <c r="J75" s="92"/>
      <c r="K75" s="92"/>
      <c r="L75" s="94"/>
    </row>
    <row r="76" spans="1:12" ht="15.9">
      <c r="A76" s="85">
        <v>75</v>
      </c>
      <c r="B76" s="85" t="s">
        <v>11</v>
      </c>
      <c r="C76" s="87" t="s">
        <v>13</v>
      </c>
      <c r="D76" s="87" t="s">
        <v>908</v>
      </c>
      <c r="E76" s="87" t="s">
        <v>904</v>
      </c>
      <c r="F76" s="93" t="s">
        <v>907</v>
      </c>
      <c r="G76" s="93"/>
      <c r="H76" s="93" t="s">
        <v>1114</v>
      </c>
      <c r="J76" s="92"/>
      <c r="K76" s="92"/>
      <c r="L76" s="94"/>
    </row>
    <row r="77" spans="1:12" ht="15.9">
      <c r="A77" s="85">
        <v>76</v>
      </c>
      <c r="B77" s="85" t="s">
        <v>11</v>
      </c>
      <c r="C77" s="87" t="s">
        <v>32</v>
      </c>
      <c r="D77" s="87" t="s">
        <v>915</v>
      </c>
      <c r="E77" s="87" t="s">
        <v>916</v>
      </c>
      <c r="F77" s="93" t="s">
        <v>1119</v>
      </c>
      <c r="G77" s="93" t="s">
        <v>1120</v>
      </c>
      <c r="H77" s="93" t="s">
        <v>1121</v>
      </c>
      <c r="J77" s="92"/>
      <c r="K77" s="92"/>
      <c r="L77" s="94"/>
    </row>
    <row r="78" spans="1:12" ht="15.9">
      <c r="A78" s="85">
        <v>77</v>
      </c>
      <c r="B78" s="95" t="s">
        <v>11</v>
      </c>
      <c r="C78" s="96" t="s">
        <v>32</v>
      </c>
      <c r="D78" s="96" t="s">
        <v>915</v>
      </c>
      <c r="E78" s="96" t="s">
        <v>916</v>
      </c>
      <c r="F78" s="97" t="s">
        <v>919</v>
      </c>
      <c r="G78" s="97"/>
      <c r="H78" s="97" t="s">
        <v>701</v>
      </c>
      <c r="I78" s="98"/>
      <c r="J78" s="96"/>
      <c r="K78" s="96"/>
      <c r="L78" s="99"/>
    </row>
    <row r="79" spans="1:12" ht="15.9">
      <c r="A79" s="85">
        <v>78</v>
      </c>
      <c r="B79" s="85" t="s">
        <v>11</v>
      </c>
      <c r="C79" s="87" t="s">
        <v>32</v>
      </c>
      <c r="D79" s="87" t="s">
        <v>934</v>
      </c>
      <c r="E79" s="87" t="s">
        <v>926</v>
      </c>
      <c r="F79" s="93" t="s">
        <v>933</v>
      </c>
      <c r="G79" s="93"/>
      <c r="H79" s="93" t="s">
        <v>1132</v>
      </c>
      <c r="J79" s="92"/>
      <c r="K79" s="92"/>
      <c r="L79" s="94"/>
    </row>
    <row r="80" spans="1:12" ht="15.9">
      <c r="A80" s="85">
        <v>79</v>
      </c>
      <c r="B80" s="85" t="s">
        <v>11</v>
      </c>
      <c r="C80" s="87" t="s">
        <v>32</v>
      </c>
      <c r="D80" s="87" t="s">
        <v>925</v>
      </c>
      <c r="E80" s="87" t="s">
        <v>926</v>
      </c>
      <c r="F80" s="93" t="s">
        <v>1139</v>
      </c>
      <c r="G80" s="93" t="s">
        <v>1140</v>
      </c>
      <c r="H80" s="93" t="s">
        <v>1141</v>
      </c>
      <c r="J80" s="92"/>
      <c r="K80" s="92"/>
      <c r="L80" s="94"/>
    </row>
    <row r="81" spans="1:12" ht="15.9">
      <c r="A81" s="85">
        <v>80</v>
      </c>
      <c r="B81" s="85" t="s">
        <v>11</v>
      </c>
      <c r="C81" s="87" t="s">
        <v>362</v>
      </c>
      <c r="D81" s="87" t="s">
        <v>951</v>
      </c>
      <c r="E81" s="87" t="s">
        <v>952</v>
      </c>
      <c r="F81" s="93" t="s">
        <v>1151</v>
      </c>
      <c r="G81" s="93"/>
      <c r="H81" s="93" t="s">
        <v>790</v>
      </c>
      <c r="I81" s="106" t="s">
        <v>588</v>
      </c>
      <c r="J81" s="92"/>
      <c r="K81" s="92"/>
      <c r="L81" s="94"/>
    </row>
    <row r="82" spans="1:12" ht="15.9">
      <c r="A82" s="85">
        <v>81</v>
      </c>
      <c r="B82" s="85" t="s">
        <v>11</v>
      </c>
      <c r="C82" s="87" t="s">
        <v>338</v>
      </c>
      <c r="D82" s="87" t="s">
        <v>962</v>
      </c>
      <c r="E82" s="87" t="s">
        <v>963</v>
      </c>
      <c r="F82" s="93" t="s">
        <v>961</v>
      </c>
      <c r="G82" s="93"/>
      <c r="H82" s="93" t="s">
        <v>1156</v>
      </c>
      <c r="I82" s="87" t="s">
        <v>1157</v>
      </c>
      <c r="J82" s="92"/>
      <c r="K82" s="92"/>
      <c r="L82" s="94"/>
    </row>
    <row r="83" spans="1:12" ht="15.9">
      <c r="A83" s="85">
        <v>82</v>
      </c>
      <c r="B83" s="85" t="s">
        <v>11</v>
      </c>
      <c r="C83" s="87" t="s">
        <v>455</v>
      </c>
      <c r="D83" s="87" t="s">
        <v>982</v>
      </c>
      <c r="E83" s="87" t="s">
        <v>983</v>
      </c>
      <c r="F83" s="93" t="s">
        <v>1170</v>
      </c>
      <c r="G83" s="93" t="s">
        <v>1171</v>
      </c>
      <c r="H83" s="93" t="s">
        <v>1172</v>
      </c>
      <c r="J83" s="92"/>
      <c r="K83" s="92"/>
      <c r="L83" s="94"/>
    </row>
    <row r="84" spans="1:12" ht="15.9">
      <c r="A84" s="85">
        <v>83</v>
      </c>
      <c r="B84" s="85" t="s">
        <v>11</v>
      </c>
      <c r="C84" s="87" t="s">
        <v>142</v>
      </c>
      <c r="D84" s="87" t="s">
        <v>988</v>
      </c>
      <c r="E84" s="87" t="s">
        <v>1177</v>
      </c>
      <c r="F84" s="93" t="s">
        <v>987</v>
      </c>
      <c r="G84" s="93"/>
      <c r="H84" s="93" t="s">
        <v>410</v>
      </c>
      <c r="J84" s="92"/>
      <c r="K84" s="92"/>
      <c r="L84" s="94"/>
    </row>
    <row r="85" spans="1:12" ht="15.9">
      <c r="A85" s="85">
        <v>84</v>
      </c>
      <c r="B85" s="85" t="s">
        <v>11</v>
      </c>
      <c r="C85" s="87" t="s">
        <v>338</v>
      </c>
      <c r="D85" s="87" t="s">
        <v>1002</v>
      </c>
      <c r="E85" s="87" t="s">
        <v>1003</v>
      </c>
      <c r="F85" s="93" t="s">
        <v>1001</v>
      </c>
      <c r="G85" s="93"/>
      <c r="H85" s="93" t="s">
        <v>1184</v>
      </c>
      <c r="I85" s="87" t="s">
        <v>1185</v>
      </c>
      <c r="J85" s="92"/>
      <c r="K85" s="92"/>
      <c r="L85" s="94"/>
    </row>
    <row r="86" spans="1:12" ht="15.9">
      <c r="A86" s="85">
        <v>85</v>
      </c>
      <c r="B86" s="85" t="s">
        <v>11</v>
      </c>
      <c r="C86" s="87" t="s">
        <v>338</v>
      </c>
      <c r="D86" s="87" t="s">
        <v>1002</v>
      </c>
      <c r="E86" s="87" t="s">
        <v>1003</v>
      </c>
      <c r="F86" s="93" t="s">
        <v>1189</v>
      </c>
      <c r="G86" s="93" t="s">
        <v>1190</v>
      </c>
      <c r="H86" s="93" t="s">
        <v>1191</v>
      </c>
      <c r="J86" s="92"/>
      <c r="K86" s="92"/>
      <c r="L86" s="94"/>
    </row>
    <row r="87" spans="1:12" ht="15.9">
      <c r="A87" s="85">
        <v>86</v>
      </c>
      <c r="B87" s="85" t="s">
        <v>11</v>
      </c>
      <c r="C87" s="87" t="s">
        <v>362</v>
      </c>
      <c r="D87" s="87" t="s">
        <v>1017</v>
      </c>
      <c r="E87" s="87" t="s">
        <v>1018</v>
      </c>
      <c r="F87" s="93" t="s">
        <v>1016</v>
      </c>
      <c r="G87" s="93"/>
      <c r="H87" s="93" t="s">
        <v>1198</v>
      </c>
      <c r="J87" s="92"/>
      <c r="K87" s="92"/>
      <c r="L87" s="94"/>
    </row>
    <row r="88" spans="1:12" ht="15.9">
      <c r="A88" s="85">
        <v>87</v>
      </c>
      <c r="B88" s="85" t="s">
        <v>11</v>
      </c>
      <c r="C88" s="87" t="s">
        <v>362</v>
      </c>
      <c r="D88" s="87" t="s">
        <v>1026</v>
      </c>
      <c r="E88" s="87" t="s">
        <v>1027</v>
      </c>
      <c r="F88" s="93" t="s">
        <v>1025</v>
      </c>
      <c r="G88" s="93" t="s">
        <v>1216</v>
      </c>
      <c r="H88" s="93" t="s">
        <v>1217</v>
      </c>
      <c r="J88" s="92"/>
      <c r="K88" s="92"/>
      <c r="L88" s="94"/>
    </row>
    <row r="89" spans="1:12" ht="15.9">
      <c r="A89" s="85">
        <v>88</v>
      </c>
      <c r="B89" s="85" t="s">
        <v>11</v>
      </c>
      <c r="C89" s="87" t="s">
        <v>362</v>
      </c>
      <c r="D89" s="87" t="s">
        <v>1026</v>
      </c>
      <c r="E89" s="87" t="s">
        <v>1027</v>
      </c>
      <c r="F89" s="93" t="s">
        <v>82</v>
      </c>
      <c r="G89" s="93"/>
      <c r="H89" s="93" t="s">
        <v>1222</v>
      </c>
      <c r="I89" s="87" t="s">
        <v>1217</v>
      </c>
      <c r="J89" s="92"/>
      <c r="K89" s="92"/>
      <c r="L89" s="94"/>
    </row>
    <row r="90" spans="1:12" ht="15.9">
      <c r="A90" s="85">
        <v>89</v>
      </c>
      <c r="B90" s="85" t="s">
        <v>11</v>
      </c>
      <c r="C90" s="87" t="s">
        <v>32</v>
      </c>
      <c r="D90" s="87" t="s">
        <v>1044</v>
      </c>
      <c r="E90" s="87" t="s">
        <v>1045</v>
      </c>
      <c r="F90" s="93" t="s">
        <v>1043</v>
      </c>
      <c r="G90" s="93"/>
      <c r="H90" s="93" t="s">
        <v>1223</v>
      </c>
      <c r="J90" s="92"/>
      <c r="K90" s="92"/>
      <c r="L90" s="94"/>
    </row>
    <row r="91" spans="1:12" ht="15.9">
      <c r="A91" s="85">
        <v>90</v>
      </c>
      <c r="B91" s="85" t="s">
        <v>11</v>
      </c>
      <c r="C91" s="87" t="s">
        <v>32</v>
      </c>
      <c r="D91" s="87" t="s">
        <v>1044</v>
      </c>
      <c r="E91" s="87" t="s">
        <v>1045</v>
      </c>
      <c r="F91" s="93" t="s">
        <v>1235</v>
      </c>
      <c r="G91" s="93" t="s">
        <v>1236</v>
      </c>
      <c r="H91" s="93" t="s">
        <v>1223</v>
      </c>
      <c r="I91" s="87" t="s">
        <v>1237</v>
      </c>
      <c r="J91" s="92"/>
      <c r="K91" s="92"/>
      <c r="L91" s="94"/>
    </row>
    <row r="92" spans="1:12" ht="15.9">
      <c r="A92" s="85">
        <v>91</v>
      </c>
      <c r="B92" s="85" t="s">
        <v>11</v>
      </c>
      <c r="C92" s="87" t="s">
        <v>142</v>
      </c>
      <c r="D92" s="87" t="s">
        <v>1057</v>
      </c>
      <c r="E92" s="87" t="s">
        <v>1238</v>
      </c>
      <c r="F92" s="93" t="s">
        <v>1056</v>
      </c>
      <c r="G92" s="93"/>
      <c r="H92" s="93" t="s">
        <v>406</v>
      </c>
      <c r="J92" s="92"/>
      <c r="K92" s="92"/>
      <c r="L92" s="94"/>
    </row>
    <row r="93" spans="1:12" ht="15.9">
      <c r="A93" s="85">
        <v>92</v>
      </c>
      <c r="B93" s="85" t="s">
        <v>11</v>
      </c>
      <c r="C93" s="87" t="s">
        <v>32</v>
      </c>
      <c r="D93" s="87" t="s">
        <v>1088</v>
      </c>
      <c r="E93" s="87" t="s">
        <v>1068</v>
      </c>
      <c r="F93" s="93" t="s">
        <v>1265</v>
      </c>
      <c r="G93" s="93" t="s">
        <v>1266</v>
      </c>
      <c r="H93" s="93" t="s">
        <v>1267</v>
      </c>
      <c r="J93" s="92"/>
      <c r="K93" s="92"/>
      <c r="L93" s="94"/>
    </row>
    <row r="94" spans="1:12" ht="15.9">
      <c r="A94" s="85">
        <v>93</v>
      </c>
      <c r="B94" s="85" t="s">
        <v>11</v>
      </c>
      <c r="C94" s="87" t="s">
        <v>264</v>
      </c>
      <c r="D94" s="87" t="s">
        <v>1126</v>
      </c>
      <c r="E94" s="87" t="s">
        <v>1127</v>
      </c>
      <c r="F94" s="93" t="s">
        <v>1311</v>
      </c>
      <c r="G94" s="93" t="s">
        <v>1312</v>
      </c>
      <c r="H94" s="93" t="s">
        <v>1099</v>
      </c>
      <c r="J94" s="92"/>
      <c r="K94" s="92"/>
      <c r="L94" s="94"/>
    </row>
    <row r="95" spans="1:12" ht="15.9">
      <c r="A95" s="85">
        <v>94</v>
      </c>
      <c r="B95" s="85" t="s">
        <v>11</v>
      </c>
      <c r="C95" s="87" t="s">
        <v>32</v>
      </c>
      <c r="D95" s="87" t="s">
        <v>1153</v>
      </c>
      <c r="E95" s="87" t="s">
        <v>1147</v>
      </c>
      <c r="F95" s="93" t="s">
        <v>1152</v>
      </c>
      <c r="G95" s="93"/>
      <c r="H95" s="93" t="s">
        <v>459</v>
      </c>
      <c r="I95" s="87" t="s">
        <v>1325</v>
      </c>
      <c r="J95" s="92"/>
      <c r="K95" s="92"/>
      <c r="L95" s="94"/>
    </row>
    <row r="96" spans="1:12" ht="15.9">
      <c r="A96" s="85">
        <v>95</v>
      </c>
      <c r="B96" s="85" t="s">
        <v>11</v>
      </c>
      <c r="C96" s="87" t="s">
        <v>32</v>
      </c>
      <c r="D96" s="87" t="s">
        <v>1153</v>
      </c>
      <c r="E96" s="87" t="s">
        <v>1147</v>
      </c>
      <c r="F96" s="93" t="s">
        <v>1326</v>
      </c>
      <c r="G96" s="93" t="s">
        <v>1327</v>
      </c>
      <c r="H96" s="93" t="s">
        <v>459</v>
      </c>
      <c r="I96" s="87" t="s">
        <v>1325</v>
      </c>
      <c r="J96" s="92"/>
      <c r="K96" s="92"/>
      <c r="L96" s="94"/>
    </row>
    <row r="97" spans="1:12" ht="15.9">
      <c r="A97" s="85">
        <v>96</v>
      </c>
      <c r="B97" s="85" t="s">
        <v>11</v>
      </c>
      <c r="C97" s="87" t="s">
        <v>1161</v>
      </c>
      <c r="D97" s="87" t="s">
        <v>1158</v>
      </c>
      <c r="E97" s="87" t="s">
        <v>1159</v>
      </c>
      <c r="F97" s="93" t="s">
        <v>1333</v>
      </c>
      <c r="G97" s="93" t="s">
        <v>1334</v>
      </c>
      <c r="H97" s="93" t="s">
        <v>1335</v>
      </c>
      <c r="I97" s="87" t="s">
        <v>1336</v>
      </c>
      <c r="J97" s="92"/>
      <c r="K97" s="92"/>
      <c r="L97" s="94"/>
    </row>
    <row r="98" spans="1:12" ht="15.9">
      <c r="A98" s="85">
        <v>97</v>
      </c>
      <c r="B98" s="85" t="s">
        <v>11</v>
      </c>
      <c r="C98" s="87" t="s">
        <v>98</v>
      </c>
      <c r="D98" s="87" t="s">
        <v>1165</v>
      </c>
      <c r="E98" s="87" t="s">
        <v>1166</v>
      </c>
      <c r="F98" s="93" t="s">
        <v>1164</v>
      </c>
      <c r="G98" s="93"/>
      <c r="H98" s="93" t="s">
        <v>1064</v>
      </c>
      <c r="I98" s="87" t="s">
        <v>1065</v>
      </c>
      <c r="J98" s="92"/>
      <c r="K98" s="92"/>
      <c r="L98" s="94"/>
    </row>
    <row r="99" spans="1:12" ht="15.9">
      <c r="A99" s="85">
        <v>98</v>
      </c>
      <c r="B99" s="85" t="s">
        <v>11</v>
      </c>
      <c r="C99" s="87" t="s">
        <v>39</v>
      </c>
      <c r="D99" s="87" t="s">
        <v>1174</v>
      </c>
      <c r="E99" s="87" t="s">
        <v>1175</v>
      </c>
      <c r="F99" s="93" t="s">
        <v>1350</v>
      </c>
      <c r="G99" s="93" t="s">
        <v>1351</v>
      </c>
      <c r="H99" s="93" t="s">
        <v>1352</v>
      </c>
      <c r="J99" s="92"/>
      <c r="K99" s="92"/>
      <c r="L99" s="94"/>
    </row>
    <row r="100" spans="1:12" ht="15.9">
      <c r="A100" s="85">
        <v>99</v>
      </c>
      <c r="B100" s="85" t="s">
        <v>11</v>
      </c>
      <c r="C100" s="87" t="s">
        <v>1161</v>
      </c>
      <c r="D100" s="87" t="s">
        <v>1180</v>
      </c>
      <c r="E100" s="87" t="s">
        <v>1181</v>
      </c>
      <c r="F100" s="93" t="s">
        <v>1355</v>
      </c>
      <c r="G100" s="93" t="s">
        <v>1356</v>
      </c>
      <c r="H100" s="93" t="s">
        <v>1357</v>
      </c>
      <c r="I100" s="87" t="s">
        <v>1359</v>
      </c>
      <c r="J100" s="92"/>
      <c r="K100" s="92"/>
      <c r="L100" s="94"/>
    </row>
    <row r="101" spans="1:12" ht="15.9">
      <c r="A101" s="85">
        <v>100</v>
      </c>
      <c r="B101" s="85" t="s">
        <v>11</v>
      </c>
      <c r="C101" s="87" t="s">
        <v>1161</v>
      </c>
      <c r="D101" s="87" t="s">
        <v>1187</v>
      </c>
      <c r="E101" s="87" t="s">
        <v>1181</v>
      </c>
      <c r="F101" s="93" t="s">
        <v>1365</v>
      </c>
      <c r="G101" s="93" t="s">
        <v>1366</v>
      </c>
      <c r="H101" s="93" t="s">
        <v>1367</v>
      </c>
      <c r="I101" s="87" t="s">
        <v>1368</v>
      </c>
      <c r="J101" s="92"/>
      <c r="K101" s="92"/>
      <c r="L101" s="94"/>
    </row>
    <row r="102" spans="1:12" ht="15.9">
      <c r="A102" s="85">
        <v>101</v>
      </c>
      <c r="B102" s="85" t="s">
        <v>11</v>
      </c>
      <c r="C102" s="87" t="s">
        <v>32</v>
      </c>
      <c r="D102" s="87" t="s">
        <v>1201</v>
      </c>
      <c r="E102" s="87" t="s">
        <v>1202</v>
      </c>
      <c r="F102" s="93" t="s">
        <v>1210</v>
      </c>
      <c r="G102" s="93"/>
      <c r="H102" s="93" t="s">
        <v>1393</v>
      </c>
      <c r="J102" s="92"/>
      <c r="K102" s="92"/>
      <c r="L102" s="94"/>
    </row>
    <row r="103" spans="1:12" ht="15.9">
      <c r="A103" s="85">
        <v>102</v>
      </c>
      <c r="B103" s="85" t="s">
        <v>11</v>
      </c>
      <c r="C103" s="87" t="s">
        <v>32</v>
      </c>
      <c r="D103" s="87" t="s">
        <v>1201</v>
      </c>
      <c r="E103" s="87" t="s">
        <v>1202</v>
      </c>
      <c r="F103" s="93" t="s">
        <v>1396</v>
      </c>
      <c r="G103" s="93" t="s">
        <v>1397</v>
      </c>
      <c r="H103" s="93" t="s">
        <v>1393</v>
      </c>
      <c r="J103" s="92"/>
      <c r="K103" s="92"/>
      <c r="L103" s="94"/>
    </row>
    <row r="104" spans="1:12" ht="15.9">
      <c r="A104" s="85">
        <v>103</v>
      </c>
      <c r="B104" s="85" t="s">
        <v>11</v>
      </c>
      <c r="C104" s="87" t="s">
        <v>455</v>
      </c>
      <c r="D104" s="87" t="s">
        <v>1219</v>
      </c>
      <c r="E104" s="87" t="s">
        <v>1405</v>
      </c>
      <c r="F104" s="93" t="s">
        <v>1406</v>
      </c>
      <c r="G104" s="93" t="s">
        <v>1407</v>
      </c>
      <c r="H104" s="93" t="s">
        <v>1408</v>
      </c>
      <c r="I104" s="87" t="s">
        <v>1410</v>
      </c>
      <c r="J104" s="92"/>
      <c r="K104" s="92"/>
      <c r="L104" s="94"/>
    </row>
    <row r="105" spans="1:12" ht="15.9">
      <c r="A105" s="85">
        <v>104</v>
      </c>
      <c r="B105" s="85" t="s">
        <v>11</v>
      </c>
      <c r="C105" s="87" t="s">
        <v>264</v>
      </c>
      <c r="D105" s="87" t="s">
        <v>1262</v>
      </c>
      <c r="E105" s="87" t="s">
        <v>1263</v>
      </c>
      <c r="F105" s="93" t="s">
        <v>1261</v>
      </c>
      <c r="G105" s="93" t="s">
        <v>1503</v>
      </c>
      <c r="H105" s="93" t="s">
        <v>1504</v>
      </c>
      <c r="I105" s="87" t="s">
        <v>1505</v>
      </c>
      <c r="J105" s="92"/>
      <c r="K105" s="92"/>
      <c r="L105" s="94"/>
    </row>
    <row r="106" spans="1:12" ht="15.9">
      <c r="A106" s="85">
        <v>105</v>
      </c>
      <c r="B106" s="85" t="s">
        <v>11</v>
      </c>
      <c r="C106" s="87" t="s">
        <v>142</v>
      </c>
      <c r="D106" s="87" t="s">
        <v>1269</v>
      </c>
      <c r="E106" s="87" t="s">
        <v>1510</v>
      </c>
      <c r="F106" s="93" t="s">
        <v>1268</v>
      </c>
      <c r="G106" s="93"/>
      <c r="H106" s="93" t="s">
        <v>1511</v>
      </c>
      <c r="J106" s="92"/>
      <c r="K106" s="92"/>
      <c r="L106" s="94"/>
    </row>
    <row r="107" spans="1:12" ht="15.9">
      <c r="A107" s="85">
        <v>106</v>
      </c>
      <c r="B107" s="85" t="s">
        <v>11</v>
      </c>
      <c r="C107" s="87" t="s">
        <v>13</v>
      </c>
      <c r="D107" s="87" t="s">
        <v>1293</v>
      </c>
      <c r="E107" s="87" t="s">
        <v>1295</v>
      </c>
      <c r="F107" s="93" t="s">
        <v>1292</v>
      </c>
      <c r="G107" s="93"/>
      <c r="H107" s="93" t="s">
        <v>1297</v>
      </c>
      <c r="J107" s="92"/>
      <c r="K107" s="92"/>
      <c r="L107" s="94"/>
    </row>
    <row r="108" spans="1:12" ht="15.9">
      <c r="A108" s="85">
        <v>107</v>
      </c>
      <c r="B108" s="85" t="s">
        <v>11</v>
      </c>
      <c r="C108" s="87" t="s">
        <v>362</v>
      </c>
      <c r="D108" s="87" t="s">
        <v>1316</v>
      </c>
      <c r="E108" s="87" t="s">
        <v>1605</v>
      </c>
      <c r="F108" s="93" t="s">
        <v>1607</v>
      </c>
      <c r="G108" s="93" t="s">
        <v>1610</v>
      </c>
      <c r="H108" s="93" t="s">
        <v>1611</v>
      </c>
      <c r="I108" s="87" t="s">
        <v>1612</v>
      </c>
      <c r="J108" s="92"/>
      <c r="K108" s="92"/>
      <c r="L108" s="94"/>
    </row>
    <row r="109" spans="1:12" ht="15.9">
      <c r="A109" s="85">
        <v>108</v>
      </c>
      <c r="B109" s="85" t="s">
        <v>11</v>
      </c>
      <c r="C109" s="87" t="s">
        <v>362</v>
      </c>
      <c r="D109" s="87" t="s">
        <v>1316</v>
      </c>
      <c r="E109" s="87" t="s">
        <v>1605</v>
      </c>
      <c r="F109" s="93" t="s">
        <v>1614</v>
      </c>
      <c r="G109" s="93" t="s">
        <v>1615</v>
      </c>
      <c r="H109" s="93" t="s">
        <v>1611</v>
      </c>
      <c r="J109" s="92"/>
      <c r="K109" s="92"/>
      <c r="L109" s="94"/>
    </row>
    <row r="110" spans="1:12" ht="15.9">
      <c r="A110" s="85">
        <v>109</v>
      </c>
      <c r="B110" s="85" t="s">
        <v>11</v>
      </c>
      <c r="C110" s="87" t="s">
        <v>362</v>
      </c>
      <c r="D110" s="87" t="s">
        <v>1330</v>
      </c>
      <c r="E110" s="87" t="s">
        <v>1331</v>
      </c>
      <c r="F110" s="93" t="s">
        <v>1621</v>
      </c>
      <c r="G110" s="93" t="s">
        <v>1622</v>
      </c>
      <c r="H110" s="93" t="s">
        <v>1623</v>
      </c>
      <c r="J110" s="92"/>
      <c r="K110" s="92"/>
      <c r="L110" s="94"/>
    </row>
    <row r="111" spans="1:12" ht="15.9">
      <c r="A111" s="85">
        <v>110</v>
      </c>
      <c r="B111" s="85" t="s">
        <v>11</v>
      </c>
      <c r="C111" s="87" t="s">
        <v>142</v>
      </c>
      <c r="D111" s="87" t="s">
        <v>1361</v>
      </c>
      <c r="E111" s="87" t="s">
        <v>1639</v>
      </c>
      <c r="F111" s="93" t="s">
        <v>1360</v>
      </c>
      <c r="G111" s="93"/>
      <c r="H111" s="93" t="s">
        <v>1642</v>
      </c>
      <c r="J111" s="92"/>
      <c r="K111" s="92"/>
      <c r="L111" s="94"/>
    </row>
    <row r="112" spans="1:12" ht="15.9">
      <c r="A112" s="85">
        <v>111</v>
      </c>
      <c r="B112" s="85" t="s">
        <v>11</v>
      </c>
      <c r="C112" s="87" t="s">
        <v>39</v>
      </c>
      <c r="D112" s="87" t="s">
        <v>1370</v>
      </c>
      <c r="E112" s="87" t="s">
        <v>1670</v>
      </c>
      <c r="F112" s="93" t="s">
        <v>1671</v>
      </c>
      <c r="G112" s="93" t="s">
        <v>1673</v>
      </c>
      <c r="H112" s="93" t="s">
        <v>1674</v>
      </c>
      <c r="I112" s="87" t="s">
        <v>1675</v>
      </c>
      <c r="J112" s="92"/>
      <c r="K112" s="92"/>
      <c r="L112" s="94"/>
    </row>
    <row r="113" spans="1:12" ht="15.9">
      <c r="A113" s="85">
        <v>112</v>
      </c>
      <c r="B113" s="85" t="s">
        <v>11</v>
      </c>
      <c r="C113" s="87" t="s">
        <v>13</v>
      </c>
      <c r="D113" s="87" t="s">
        <v>1377</v>
      </c>
      <c r="E113" s="87" t="s">
        <v>1378</v>
      </c>
      <c r="F113" s="93" t="s">
        <v>1676</v>
      </c>
      <c r="G113" s="93" t="s">
        <v>1677</v>
      </c>
      <c r="H113" s="93" t="s">
        <v>1678</v>
      </c>
      <c r="I113" s="87" t="s">
        <v>1679</v>
      </c>
      <c r="J113" s="92"/>
      <c r="K113" s="92"/>
      <c r="L113" s="94"/>
    </row>
    <row r="114" spans="1:12" ht="15.9">
      <c r="A114" s="85">
        <v>113</v>
      </c>
      <c r="B114" s="85" t="s">
        <v>11</v>
      </c>
      <c r="C114" s="87" t="s">
        <v>52</v>
      </c>
      <c r="D114" s="87" t="s">
        <v>1399</v>
      </c>
      <c r="E114" s="87" t="s">
        <v>1400</v>
      </c>
      <c r="F114" s="93" t="s">
        <v>1690</v>
      </c>
      <c r="G114" s="93" t="s">
        <v>1691</v>
      </c>
      <c r="H114" s="93" t="s">
        <v>739</v>
      </c>
      <c r="J114" s="92"/>
      <c r="K114" s="92"/>
      <c r="L114" s="94"/>
    </row>
    <row r="115" spans="1:12" ht="15.9">
      <c r="A115" s="85">
        <v>114</v>
      </c>
      <c r="B115" s="85" t="s">
        <v>11</v>
      </c>
      <c r="C115" s="87" t="s">
        <v>142</v>
      </c>
      <c r="D115" s="87" t="s">
        <v>1411</v>
      </c>
      <c r="E115" s="87" t="s">
        <v>1697</v>
      </c>
      <c r="F115" s="93" t="s">
        <v>1409</v>
      </c>
      <c r="G115" s="93"/>
      <c r="H115" s="93" t="s">
        <v>175</v>
      </c>
      <c r="J115" s="92"/>
      <c r="K115" s="92"/>
      <c r="L115" s="94"/>
    </row>
    <row r="116" spans="1:12" ht="15.9">
      <c r="A116" s="85">
        <v>115</v>
      </c>
      <c r="B116" s="85" t="s">
        <v>11</v>
      </c>
      <c r="C116" s="87" t="s">
        <v>52</v>
      </c>
      <c r="D116" s="87" t="s">
        <v>1421</v>
      </c>
      <c r="E116" s="87" t="s">
        <v>1422</v>
      </c>
      <c r="F116" s="93" t="s">
        <v>1703</v>
      </c>
      <c r="G116" s="93" t="s">
        <v>1705</v>
      </c>
      <c r="H116" s="93" t="s">
        <v>1706</v>
      </c>
      <c r="J116" s="92"/>
      <c r="K116" s="92"/>
      <c r="L116" s="94"/>
    </row>
    <row r="117" spans="1:12" ht="15.9">
      <c r="A117" s="85">
        <v>116</v>
      </c>
      <c r="B117" s="88" t="s">
        <v>11</v>
      </c>
      <c r="C117" s="87" t="s">
        <v>52</v>
      </c>
      <c r="D117" s="89" t="s">
        <v>1426</v>
      </c>
      <c r="E117" s="87" t="s">
        <v>1422</v>
      </c>
      <c r="F117" s="90" t="s">
        <v>1711</v>
      </c>
      <c r="G117" s="87" t="s">
        <v>1712</v>
      </c>
      <c r="H117" s="87" t="s">
        <v>1713</v>
      </c>
      <c r="I117" s="91" t="s">
        <v>1714</v>
      </c>
      <c r="J117" s="92"/>
      <c r="K117" s="92"/>
      <c r="L117" s="92"/>
    </row>
    <row r="118" spans="1:12" ht="15.9">
      <c r="A118" s="85">
        <v>117</v>
      </c>
      <c r="B118" s="88" t="s">
        <v>11</v>
      </c>
      <c r="C118" s="87" t="s">
        <v>52</v>
      </c>
      <c r="D118" s="89" t="s">
        <v>1426</v>
      </c>
      <c r="E118" s="87" t="s">
        <v>1422</v>
      </c>
      <c r="F118" s="90" t="s">
        <v>1720</v>
      </c>
      <c r="G118" s="87" t="s">
        <v>1721</v>
      </c>
      <c r="H118" s="87" t="s">
        <v>1713</v>
      </c>
      <c r="I118" s="91" t="s">
        <v>1714</v>
      </c>
      <c r="J118" s="92"/>
      <c r="K118" s="92"/>
      <c r="L118" s="92"/>
    </row>
    <row r="119" spans="1:12" ht="15.9">
      <c r="A119" s="85">
        <v>118</v>
      </c>
      <c r="B119" s="88" t="s">
        <v>11</v>
      </c>
      <c r="C119" s="87" t="s">
        <v>142</v>
      </c>
      <c r="D119" s="89" t="s">
        <v>1435</v>
      </c>
      <c r="E119" s="87" t="s">
        <v>1728</v>
      </c>
      <c r="F119" s="90" t="s">
        <v>1433</v>
      </c>
      <c r="H119" s="87" t="s">
        <v>222</v>
      </c>
      <c r="I119" s="91"/>
      <c r="J119" s="92"/>
      <c r="K119" s="92"/>
      <c r="L119" s="92"/>
    </row>
    <row r="120" spans="1:12" ht="15.9">
      <c r="A120" s="85">
        <v>119</v>
      </c>
      <c r="B120" s="88" t="s">
        <v>11</v>
      </c>
      <c r="C120" s="87" t="s">
        <v>142</v>
      </c>
      <c r="D120" s="89" t="s">
        <v>1435</v>
      </c>
      <c r="E120" s="87" t="s">
        <v>1728</v>
      </c>
      <c r="F120" s="90" t="s">
        <v>1732</v>
      </c>
      <c r="G120" s="87" t="s">
        <v>1733</v>
      </c>
      <c r="H120" s="87" t="s">
        <v>222</v>
      </c>
      <c r="I120" s="91"/>
      <c r="J120" s="92"/>
      <c r="K120" s="92"/>
      <c r="L120" s="92"/>
    </row>
    <row r="121" spans="1:12" ht="15.9">
      <c r="A121" s="85">
        <v>120</v>
      </c>
      <c r="B121" s="88" t="s">
        <v>11</v>
      </c>
      <c r="C121" s="87" t="s">
        <v>796</v>
      </c>
      <c r="D121" s="89" t="s">
        <v>1455</v>
      </c>
      <c r="E121" s="87" t="s">
        <v>1747</v>
      </c>
      <c r="F121" s="90" t="s">
        <v>1748</v>
      </c>
      <c r="G121" s="87" t="s">
        <v>1749</v>
      </c>
      <c r="H121" s="87" t="s">
        <v>1750</v>
      </c>
      <c r="I121" s="91" t="s">
        <v>1751</v>
      </c>
      <c r="J121" s="92"/>
      <c r="K121" s="92"/>
      <c r="L121" s="92"/>
    </row>
    <row r="122" spans="1:12" ht="15.9">
      <c r="A122" s="85">
        <v>121</v>
      </c>
      <c r="B122" s="88" t="s">
        <v>11</v>
      </c>
      <c r="C122" s="87" t="s">
        <v>32</v>
      </c>
      <c r="D122" s="89" t="s">
        <v>1463</v>
      </c>
      <c r="E122" s="87" t="s">
        <v>1464</v>
      </c>
      <c r="F122" s="90" t="s">
        <v>1462</v>
      </c>
      <c r="H122" s="87" t="s">
        <v>34</v>
      </c>
      <c r="I122" s="91" t="s">
        <v>35</v>
      </c>
      <c r="J122" s="92"/>
      <c r="K122" s="92"/>
      <c r="L122" s="92"/>
    </row>
    <row r="123" spans="1:12" ht="15.9">
      <c r="A123" s="85">
        <v>122</v>
      </c>
      <c r="B123" s="88" t="s">
        <v>11</v>
      </c>
      <c r="C123" s="87" t="s">
        <v>39</v>
      </c>
      <c r="D123" s="89" t="s">
        <v>1468</v>
      </c>
      <c r="E123" s="87" t="s">
        <v>1469</v>
      </c>
      <c r="F123" s="90" t="s">
        <v>1761</v>
      </c>
      <c r="G123" s="87" t="s">
        <v>1762</v>
      </c>
      <c r="H123" s="87" t="s">
        <v>1763</v>
      </c>
      <c r="I123" s="91" t="s">
        <v>1764</v>
      </c>
      <c r="J123" s="92"/>
      <c r="K123" s="92"/>
      <c r="L123" s="92"/>
    </row>
    <row r="124" spans="1:12" ht="15.9">
      <c r="A124" s="85">
        <v>123</v>
      </c>
      <c r="B124" s="88" t="s">
        <v>11</v>
      </c>
      <c r="C124" s="87" t="s">
        <v>39</v>
      </c>
      <c r="D124" s="89" t="s">
        <v>1477</v>
      </c>
      <c r="E124" s="87" t="s">
        <v>1478</v>
      </c>
      <c r="F124" s="90" t="s">
        <v>1773</v>
      </c>
      <c r="G124" s="87" t="s">
        <v>1774</v>
      </c>
      <c r="H124" s="87" t="s">
        <v>1776</v>
      </c>
      <c r="I124" s="91"/>
      <c r="J124" s="92"/>
      <c r="K124" s="92"/>
      <c r="L124" s="92"/>
    </row>
    <row r="125" spans="1:12" ht="15.9">
      <c r="A125" s="85">
        <v>124</v>
      </c>
      <c r="B125" s="88" t="s">
        <v>11</v>
      </c>
      <c r="C125" s="87" t="s">
        <v>338</v>
      </c>
      <c r="D125" s="89" t="s">
        <v>1489</v>
      </c>
      <c r="E125" s="87" t="s">
        <v>1490</v>
      </c>
      <c r="F125" s="90" t="s">
        <v>1792</v>
      </c>
      <c r="G125" s="87" t="s">
        <v>1793</v>
      </c>
      <c r="H125" s="91" t="s">
        <v>1795</v>
      </c>
      <c r="I125" s="93" t="s">
        <v>1796</v>
      </c>
      <c r="J125" s="92"/>
      <c r="K125" s="92"/>
      <c r="L125" s="92"/>
    </row>
    <row r="126" spans="1:12" ht="15.9">
      <c r="A126" s="85">
        <v>125</v>
      </c>
      <c r="B126" s="88" t="s">
        <v>11</v>
      </c>
      <c r="C126" s="87" t="s">
        <v>13</v>
      </c>
      <c r="D126" s="89" t="s">
        <v>1500</v>
      </c>
      <c r="E126" s="87" t="s">
        <v>1501</v>
      </c>
      <c r="F126" s="90" t="s">
        <v>1499</v>
      </c>
      <c r="H126" s="87" t="s">
        <v>1823</v>
      </c>
      <c r="I126" s="91"/>
      <c r="J126" s="92"/>
      <c r="K126" s="92"/>
      <c r="L126" s="92"/>
    </row>
    <row r="127" spans="1:12" ht="15.9">
      <c r="A127" s="85">
        <v>126</v>
      </c>
      <c r="B127" s="88" t="s">
        <v>11</v>
      </c>
      <c r="C127" s="87" t="s">
        <v>782</v>
      </c>
      <c r="D127" s="89" t="s">
        <v>1518</v>
      </c>
      <c r="E127" s="87" t="s">
        <v>1519</v>
      </c>
      <c r="F127" s="90" t="s">
        <v>1517</v>
      </c>
      <c r="H127" s="87" t="s">
        <v>718</v>
      </c>
      <c r="I127" s="91" t="s">
        <v>719</v>
      </c>
      <c r="J127" s="92"/>
      <c r="K127" s="92"/>
      <c r="L127" s="92"/>
    </row>
    <row r="128" spans="1:12" ht="15.9">
      <c r="A128" s="85">
        <v>127</v>
      </c>
      <c r="B128" s="88" t="s">
        <v>11</v>
      </c>
      <c r="C128" s="87" t="s">
        <v>32</v>
      </c>
      <c r="D128" s="89" t="s">
        <v>1523</v>
      </c>
      <c r="E128" s="87" t="s">
        <v>1524</v>
      </c>
      <c r="F128" s="90" t="s">
        <v>1876</v>
      </c>
      <c r="G128" s="87" t="s">
        <v>1877</v>
      </c>
      <c r="H128" s="87" t="s">
        <v>1878</v>
      </c>
      <c r="I128" s="91" t="s">
        <v>1879</v>
      </c>
      <c r="J128" s="92"/>
      <c r="K128" s="92"/>
      <c r="L128" s="92"/>
    </row>
    <row r="129" spans="1:12" ht="15.9">
      <c r="A129" s="85">
        <v>128</v>
      </c>
      <c r="B129" s="88" t="s">
        <v>11</v>
      </c>
      <c r="C129" s="87" t="s">
        <v>32</v>
      </c>
      <c r="D129" s="89" t="s">
        <v>1523</v>
      </c>
      <c r="E129" s="87" t="s">
        <v>1524</v>
      </c>
      <c r="F129" s="90" t="s">
        <v>1532</v>
      </c>
      <c r="H129" s="87" t="s">
        <v>1885</v>
      </c>
      <c r="I129" s="91"/>
      <c r="J129" s="92"/>
      <c r="K129" s="92"/>
      <c r="L129" s="92"/>
    </row>
    <row r="130" spans="1:12" ht="15.9">
      <c r="A130" s="85">
        <v>129</v>
      </c>
      <c r="B130" s="88" t="s">
        <v>11</v>
      </c>
      <c r="C130" s="87" t="s">
        <v>32</v>
      </c>
      <c r="D130" s="89" t="s">
        <v>1539</v>
      </c>
      <c r="E130" s="87" t="s">
        <v>1540</v>
      </c>
      <c r="F130" s="90" t="s">
        <v>1887</v>
      </c>
      <c r="G130" s="87" t="s">
        <v>1889</v>
      </c>
      <c r="H130" s="87" t="s">
        <v>1891</v>
      </c>
      <c r="I130" s="91" t="s">
        <v>1892</v>
      </c>
      <c r="J130" s="92"/>
      <c r="K130" s="92"/>
      <c r="L130" s="92"/>
    </row>
    <row r="131" spans="1:12" ht="15.9">
      <c r="A131" s="85">
        <v>130</v>
      </c>
      <c r="B131" s="88" t="s">
        <v>11</v>
      </c>
      <c r="C131" s="87" t="s">
        <v>338</v>
      </c>
      <c r="D131" s="89" t="s">
        <v>1577</v>
      </c>
      <c r="E131" s="87" t="s">
        <v>1578</v>
      </c>
      <c r="F131" s="90" t="s">
        <v>1919</v>
      </c>
      <c r="H131" s="87" t="s">
        <v>1921</v>
      </c>
      <c r="I131" s="91" t="s">
        <v>1922</v>
      </c>
      <c r="J131" s="92"/>
      <c r="K131" s="92"/>
      <c r="L131" s="92"/>
    </row>
    <row r="132" spans="1:12" ht="15.9">
      <c r="A132" s="85">
        <v>131</v>
      </c>
      <c r="B132" s="88" t="s">
        <v>11</v>
      </c>
      <c r="C132" s="87" t="s">
        <v>264</v>
      </c>
      <c r="D132" s="89" t="s">
        <v>1563</v>
      </c>
      <c r="E132" s="87" t="s">
        <v>1564</v>
      </c>
      <c r="F132" s="90" t="s">
        <v>1562</v>
      </c>
      <c r="H132" s="87" t="s">
        <v>1908</v>
      </c>
      <c r="I132" s="91" t="s">
        <v>1909</v>
      </c>
      <c r="J132" s="92"/>
      <c r="K132" s="92"/>
      <c r="L132" s="92"/>
    </row>
    <row r="133" spans="1:12" ht="15.9">
      <c r="A133" s="85">
        <v>132</v>
      </c>
      <c r="B133" s="88" t="s">
        <v>11</v>
      </c>
      <c r="C133" s="87" t="s">
        <v>39</v>
      </c>
      <c r="D133" s="89" t="s">
        <v>1587</v>
      </c>
      <c r="E133" s="87" t="s">
        <v>1588</v>
      </c>
      <c r="F133" s="90" t="s">
        <v>1926</v>
      </c>
      <c r="G133" s="87" t="s">
        <v>1927</v>
      </c>
      <c r="H133" s="87" t="s">
        <v>1928</v>
      </c>
      <c r="I133" s="91"/>
      <c r="J133" s="92"/>
      <c r="K133" s="92"/>
      <c r="L133" s="92"/>
    </row>
    <row r="134" spans="1:12" ht="15.9">
      <c r="A134" s="85">
        <v>133</v>
      </c>
      <c r="B134" s="88" t="s">
        <v>11</v>
      </c>
      <c r="C134" s="87" t="s">
        <v>39</v>
      </c>
      <c r="D134" s="89" t="s">
        <v>1617</v>
      </c>
      <c r="E134" s="87" t="s">
        <v>1618</v>
      </c>
      <c r="F134" s="90" t="s">
        <v>1944</v>
      </c>
      <c r="G134" s="87" t="s">
        <v>1945</v>
      </c>
      <c r="H134" s="87" t="s">
        <v>725</v>
      </c>
      <c r="I134" s="91" t="s">
        <v>727</v>
      </c>
      <c r="J134" s="92"/>
      <c r="K134" s="92"/>
      <c r="L134" s="92"/>
    </row>
    <row r="135" spans="1:12" ht="15.9">
      <c r="A135" s="85">
        <v>134</v>
      </c>
      <c r="B135" s="88" t="s">
        <v>11</v>
      </c>
      <c r="C135" s="87" t="s">
        <v>39</v>
      </c>
      <c r="D135" s="89" t="s">
        <v>1625</v>
      </c>
      <c r="E135" s="87" t="s">
        <v>1618</v>
      </c>
      <c r="F135" s="90" t="s">
        <v>1946</v>
      </c>
      <c r="G135" s="87" t="s">
        <v>1947</v>
      </c>
      <c r="H135" s="87" t="s">
        <v>1948</v>
      </c>
      <c r="I135" s="91"/>
      <c r="J135" s="92"/>
      <c r="K135" s="92"/>
      <c r="L135" s="92"/>
    </row>
    <row r="136" spans="1:12" ht="15.9">
      <c r="A136" s="85">
        <v>135</v>
      </c>
      <c r="B136" s="88" t="s">
        <v>11</v>
      </c>
      <c r="C136" s="87" t="s">
        <v>338</v>
      </c>
      <c r="D136" s="89" t="s">
        <v>1652</v>
      </c>
      <c r="E136" s="87" t="s">
        <v>1647</v>
      </c>
      <c r="F136" s="90" t="s">
        <v>1651</v>
      </c>
      <c r="H136" s="87" t="s">
        <v>1981</v>
      </c>
      <c r="I136" s="91"/>
      <c r="J136" s="92"/>
      <c r="K136" s="92"/>
      <c r="L136" s="92"/>
    </row>
    <row r="137" spans="1:12" ht="15.9">
      <c r="A137" s="85">
        <v>136</v>
      </c>
      <c r="B137" s="88" t="s">
        <v>11</v>
      </c>
      <c r="C137" s="87" t="s">
        <v>338</v>
      </c>
      <c r="D137" s="89" t="s">
        <v>1688</v>
      </c>
      <c r="E137" s="87" t="s">
        <v>1647</v>
      </c>
      <c r="F137" s="90" t="s">
        <v>1985</v>
      </c>
      <c r="G137" s="87" t="s">
        <v>1987</v>
      </c>
      <c r="H137" s="87" t="s">
        <v>1988</v>
      </c>
      <c r="I137" s="91"/>
      <c r="J137" s="92"/>
      <c r="K137" s="92"/>
      <c r="L137" s="92"/>
    </row>
    <row r="138" spans="1:12" ht="15.9">
      <c r="A138" s="85">
        <v>137</v>
      </c>
      <c r="B138" s="88" t="s">
        <v>11</v>
      </c>
      <c r="C138" s="87" t="s">
        <v>362</v>
      </c>
      <c r="D138" s="89" t="s">
        <v>1693</v>
      </c>
      <c r="E138" s="87" t="s">
        <v>1694</v>
      </c>
      <c r="F138" s="90" t="s">
        <v>2040</v>
      </c>
      <c r="G138" s="87" t="s">
        <v>2041</v>
      </c>
      <c r="H138" s="87" t="s">
        <v>2042</v>
      </c>
      <c r="I138" s="91"/>
      <c r="J138" s="92"/>
      <c r="K138" s="92"/>
      <c r="L138" s="92"/>
    </row>
    <row r="139" spans="1:12" ht="15.9">
      <c r="A139" s="85">
        <v>138</v>
      </c>
      <c r="B139" s="88" t="s">
        <v>11</v>
      </c>
      <c r="C139" s="87" t="s">
        <v>362</v>
      </c>
      <c r="D139" s="89" t="s">
        <v>1701</v>
      </c>
      <c r="E139" s="87" t="s">
        <v>1694</v>
      </c>
      <c r="F139" s="90" t="s">
        <v>2047</v>
      </c>
      <c r="H139" s="87" t="s">
        <v>2042</v>
      </c>
      <c r="I139" s="91"/>
      <c r="J139" s="92"/>
      <c r="K139" s="92"/>
      <c r="L139" s="92"/>
    </row>
    <row r="140" spans="1:12" ht="15.9">
      <c r="A140" s="85">
        <v>139</v>
      </c>
      <c r="B140" s="88" t="s">
        <v>11</v>
      </c>
      <c r="C140" s="87" t="s">
        <v>32</v>
      </c>
      <c r="D140" s="89" t="s">
        <v>1717</v>
      </c>
      <c r="E140" s="87" t="s">
        <v>1708</v>
      </c>
      <c r="F140" s="90" t="s">
        <v>1729</v>
      </c>
      <c r="H140" s="87" t="s">
        <v>1731</v>
      </c>
      <c r="I140" s="91"/>
      <c r="J140" s="92"/>
      <c r="K140" s="92"/>
      <c r="L140" s="92"/>
    </row>
    <row r="141" spans="1:12" ht="15.9">
      <c r="A141" s="85">
        <v>140</v>
      </c>
      <c r="B141" s="88" t="s">
        <v>11</v>
      </c>
      <c r="C141" s="87" t="s">
        <v>32</v>
      </c>
      <c r="D141" s="89" t="s">
        <v>1717</v>
      </c>
      <c r="E141" s="87" t="s">
        <v>1708</v>
      </c>
      <c r="F141" s="90" t="s">
        <v>1716</v>
      </c>
      <c r="H141" s="87" t="s">
        <v>2052</v>
      </c>
      <c r="I141" s="91"/>
      <c r="J141" s="92"/>
      <c r="K141" s="92"/>
      <c r="L141" s="92"/>
    </row>
    <row r="142" spans="1:12" ht="15.9">
      <c r="A142" s="85">
        <v>141</v>
      </c>
      <c r="B142" s="88" t="s">
        <v>11</v>
      </c>
      <c r="C142" s="87" t="s">
        <v>32</v>
      </c>
      <c r="D142" s="89" t="s">
        <v>1717</v>
      </c>
      <c r="E142" s="87" t="s">
        <v>1708</v>
      </c>
      <c r="F142" s="90" t="s">
        <v>2057</v>
      </c>
      <c r="G142" s="87" t="s">
        <v>2058</v>
      </c>
      <c r="H142" s="87" t="s">
        <v>2059</v>
      </c>
      <c r="I142" s="91"/>
      <c r="J142" s="92"/>
      <c r="K142" s="92"/>
      <c r="L142" s="92"/>
    </row>
    <row r="143" spans="1:12" ht="15.9">
      <c r="A143" s="85">
        <v>142</v>
      </c>
      <c r="B143" s="88" t="s">
        <v>11</v>
      </c>
      <c r="C143" s="87" t="s">
        <v>32</v>
      </c>
      <c r="D143" s="89" t="s">
        <v>1735</v>
      </c>
      <c r="E143" s="87" t="s">
        <v>1736</v>
      </c>
      <c r="F143" s="90" t="s">
        <v>1734</v>
      </c>
      <c r="H143" s="87" t="s">
        <v>2074</v>
      </c>
      <c r="I143" s="91"/>
      <c r="J143" s="92"/>
      <c r="K143" s="92"/>
      <c r="L143" s="92"/>
    </row>
    <row r="144" spans="1:12" ht="15.9">
      <c r="A144" s="85">
        <v>143</v>
      </c>
      <c r="B144" s="88" t="s">
        <v>11</v>
      </c>
      <c r="C144" s="87" t="s">
        <v>362</v>
      </c>
      <c r="D144" s="89" t="s">
        <v>1758</v>
      </c>
      <c r="E144" s="87" t="s">
        <v>1759</v>
      </c>
      <c r="F144" s="90" t="s">
        <v>1757</v>
      </c>
      <c r="G144" s="87" t="s">
        <v>2097</v>
      </c>
      <c r="H144" s="87" t="s">
        <v>489</v>
      </c>
      <c r="I144" s="91"/>
      <c r="J144" s="92"/>
      <c r="K144" s="92"/>
      <c r="L144" s="92"/>
    </row>
    <row r="145" spans="1:12" ht="15.9">
      <c r="A145" s="85">
        <v>144</v>
      </c>
      <c r="B145" s="88" t="s">
        <v>11</v>
      </c>
      <c r="C145" s="87" t="s">
        <v>264</v>
      </c>
      <c r="D145" s="89" t="s">
        <v>1766</v>
      </c>
      <c r="E145" s="87" t="s">
        <v>1767</v>
      </c>
      <c r="F145" s="90" t="s">
        <v>1765</v>
      </c>
      <c r="H145" s="87" t="s">
        <v>2099</v>
      </c>
      <c r="I145" s="91"/>
      <c r="J145" s="92"/>
      <c r="K145" s="92"/>
      <c r="L145" s="92"/>
    </row>
    <row r="146" spans="1:12" ht="15.9">
      <c r="A146" s="85">
        <v>145</v>
      </c>
      <c r="B146" s="88" t="s">
        <v>11</v>
      </c>
      <c r="C146" s="87" t="s">
        <v>362</v>
      </c>
      <c r="D146" s="89" t="s">
        <v>1784</v>
      </c>
      <c r="E146" s="87" t="s">
        <v>1785</v>
      </c>
      <c r="F146" s="90" t="s">
        <v>2114</v>
      </c>
      <c r="G146" s="87" t="s">
        <v>2117</v>
      </c>
      <c r="H146" s="87" t="s">
        <v>1612</v>
      </c>
      <c r="I146" s="91" t="s">
        <v>1611</v>
      </c>
      <c r="J146" s="92"/>
      <c r="K146" s="92"/>
      <c r="L146" s="92"/>
    </row>
    <row r="147" spans="1:12" ht="15.9">
      <c r="A147" s="85">
        <v>146</v>
      </c>
      <c r="B147" s="88" t="s">
        <v>11</v>
      </c>
      <c r="C147" s="87" t="s">
        <v>264</v>
      </c>
      <c r="D147" s="89" t="s">
        <v>1790</v>
      </c>
      <c r="E147" s="87" t="s">
        <v>1791</v>
      </c>
      <c r="F147" s="90" t="s">
        <v>1789</v>
      </c>
      <c r="H147" s="87" t="s">
        <v>2131</v>
      </c>
      <c r="I147" s="91"/>
      <c r="J147" s="92"/>
      <c r="K147" s="92"/>
      <c r="L147" s="92"/>
    </row>
    <row r="148" spans="1:12" ht="15.9">
      <c r="A148" s="85">
        <v>147</v>
      </c>
      <c r="B148" s="88" t="s">
        <v>11</v>
      </c>
      <c r="C148" s="87" t="s">
        <v>264</v>
      </c>
      <c r="D148" s="89" t="s">
        <v>1799</v>
      </c>
      <c r="E148" s="87" t="s">
        <v>1800</v>
      </c>
      <c r="F148" s="90" t="s">
        <v>1798</v>
      </c>
      <c r="G148" s="107" t="s">
        <v>2146</v>
      </c>
      <c r="H148" s="87" t="s">
        <v>2150</v>
      </c>
      <c r="I148" s="91"/>
      <c r="J148" s="92"/>
      <c r="K148" s="92"/>
      <c r="L148" s="92"/>
    </row>
    <row r="149" spans="1:12" ht="15.9">
      <c r="A149" s="85">
        <v>148</v>
      </c>
      <c r="B149" s="88" t="s">
        <v>11</v>
      </c>
      <c r="C149" s="87" t="s">
        <v>32</v>
      </c>
      <c r="D149" s="89" t="s">
        <v>1805</v>
      </c>
      <c r="E149" s="87" t="s">
        <v>1806</v>
      </c>
      <c r="F149" s="90" t="s">
        <v>2153</v>
      </c>
      <c r="G149" s="87" t="s">
        <v>2154</v>
      </c>
      <c r="H149" s="87" t="s">
        <v>2155</v>
      </c>
      <c r="I149" s="91"/>
      <c r="J149" s="92"/>
      <c r="K149" s="92"/>
      <c r="L149" s="92"/>
    </row>
    <row r="150" spans="1:12" ht="15.9">
      <c r="A150" s="85">
        <v>149</v>
      </c>
      <c r="B150" s="88" t="s">
        <v>11</v>
      </c>
      <c r="C150" s="87" t="s">
        <v>362</v>
      </c>
      <c r="D150" s="89" t="s">
        <v>1831</v>
      </c>
      <c r="E150" s="87" t="s">
        <v>1812</v>
      </c>
      <c r="F150" s="90" t="s">
        <v>1830</v>
      </c>
      <c r="H150" s="87" t="s">
        <v>842</v>
      </c>
      <c r="I150" s="91"/>
      <c r="J150" s="92"/>
      <c r="K150" s="92"/>
      <c r="L150" s="92"/>
    </row>
    <row r="151" spans="1:12" ht="15.9">
      <c r="A151" s="85">
        <v>150</v>
      </c>
      <c r="B151" s="88" t="s">
        <v>11</v>
      </c>
      <c r="C151" s="87" t="s">
        <v>362</v>
      </c>
      <c r="D151" s="89" t="s">
        <v>2172</v>
      </c>
      <c r="E151" s="87" t="s">
        <v>1812</v>
      </c>
      <c r="F151" s="90" t="s">
        <v>2175</v>
      </c>
      <c r="G151" s="87" t="s">
        <v>2176</v>
      </c>
      <c r="H151" s="87" t="s">
        <v>2177</v>
      </c>
      <c r="I151" s="91" t="s">
        <v>2178</v>
      </c>
      <c r="J151" s="92"/>
      <c r="K151" s="92"/>
      <c r="L151" s="92"/>
    </row>
    <row r="152" spans="1:12" ht="15.9">
      <c r="A152" s="85">
        <v>151</v>
      </c>
      <c r="B152" s="88" t="s">
        <v>11</v>
      </c>
      <c r="C152" s="87" t="s">
        <v>362</v>
      </c>
      <c r="D152" s="89" t="s">
        <v>1820</v>
      </c>
      <c r="E152" s="87" t="s">
        <v>1812</v>
      </c>
      <c r="F152" s="90" t="s">
        <v>2179</v>
      </c>
      <c r="G152" s="87" t="s">
        <v>2180</v>
      </c>
      <c r="H152" s="87" t="s">
        <v>1821</v>
      </c>
      <c r="I152" s="91"/>
      <c r="J152" s="92"/>
      <c r="K152" s="92"/>
      <c r="L152" s="92"/>
    </row>
    <row r="153" spans="1:12" ht="15.9">
      <c r="A153" s="85">
        <v>152</v>
      </c>
      <c r="B153" s="88" t="s">
        <v>11</v>
      </c>
      <c r="C153" s="87" t="s">
        <v>362</v>
      </c>
      <c r="D153" s="89" t="s">
        <v>1817</v>
      </c>
      <c r="E153" s="87" t="s">
        <v>1812</v>
      </c>
      <c r="F153" s="90" t="s">
        <v>2185</v>
      </c>
      <c r="G153" s="87" t="s">
        <v>2186</v>
      </c>
      <c r="H153" s="87" t="s">
        <v>842</v>
      </c>
      <c r="I153" s="91"/>
      <c r="J153" s="92"/>
      <c r="K153" s="92"/>
      <c r="L153" s="92"/>
    </row>
    <row r="154" spans="1:12" ht="15.9">
      <c r="A154" s="85">
        <v>153</v>
      </c>
      <c r="B154" s="88" t="s">
        <v>11</v>
      </c>
      <c r="C154" s="87" t="s">
        <v>782</v>
      </c>
      <c r="D154" s="89" t="s">
        <v>1838</v>
      </c>
      <c r="E154" s="87" t="s">
        <v>1839</v>
      </c>
      <c r="F154" s="90" t="s">
        <v>2212</v>
      </c>
      <c r="G154" s="87" t="s">
        <v>2213</v>
      </c>
      <c r="H154" s="87" t="s">
        <v>1741</v>
      </c>
      <c r="I154" s="91"/>
      <c r="J154" s="92"/>
      <c r="K154" s="92"/>
      <c r="L154" s="92"/>
    </row>
    <row r="155" spans="1:12" ht="15.9">
      <c r="A155" s="85">
        <v>154</v>
      </c>
      <c r="B155" s="88" t="s">
        <v>11</v>
      </c>
      <c r="C155" s="87" t="s">
        <v>782</v>
      </c>
      <c r="D155" s="89" t="s">
        <v>1847</v>
      </c>
      <c r="E155" s="87" t="s">
        <v>1839</v>
      </c>
      <c r="F155" s="90" t="s">
        <v>2217</v>
      </c>
      <c r="G155" s="87" t="s">
        <v>2218</v>
      </c>
      <c r="H155" s="87" t="s">
        <v>718</v>
      </c>
      <c r="I155" s="91"/>
      <c r="J155" s="92"/>
      <c r="K155" s="92"/>
      <c r="L155" s="92"/>
    </row>
    <row r="156" spans="1:12" ht="15.9">
      <c r="A156" s="85">
        <v>155</v>
      </c>
      <c r="B156" s="88" t="s">
        <v>11</v>
      </c>
      <c r="C156" s="87" t="s">
        <v>362</v>
      </c>
      <c r="D156" s="89" t="s">
        <v>1855</v>
      </c>
      <c r="E156" s="87" t="s">
        <v>2232</v>
      </c>
      <c r="F156" s="90" t="s">
        <v>1854</v>
      </c>
      <c r="G156" s="87" t="s">
        <v>2233</v>
      </c>
      <c r="H156" s="87" t="s">
        <v>489</v>
      </c>
      <c r="I156" s="91"/>
      <c r="J156" s="92"/>
      <c r="K156" s="92"/>
      <c r="L156" s="92"/>
    </row>
    <row r="157" spans="1:12" ht="15.9">
      <c r="A157" s="85">
        <v>156</v>
      </c>
      <c r="B157" s="88" t="s">
        <v>11</v>
      </c>
      <c r="C157" s="87" t="s">
        <v>264</v>
      </c>
      <c r="D157" s="89" t="s">
        <v>1860</v>
      </c>
      <c r="E157" s="87" t="s">
        <v>1861</v>
      </c>
      <c r="F157" s="90" t="s">
        <v>1859</v>
      </c>
      <c r="H157" s="87" t="s">
        <v>2251</v>
      </c>
      <c r="I157" s="91" t="s">
        <v>2252</v>
      </c>
      <c r="J157" s="92"/>
      <c r="K157" s="92"/>
      <c r="L157" s="92"/>
    </row>
    <row r="158" spans="1:12" ht="15.9">
      <c r="A158" s="85">
        <v>157</v>
      </c>
      <c r="B158" s="88" t="s">
        <v>11</v>
      </c>
      <c r="C158" s="87" t="s">
        <v>1161</v>
      </c>
      <c r="D158" s="89" t="s">
        <v>1865</v>
      </c>
      <c r="E158" s="87" t="s">
        <v>1866</v>
      </c>
      <c r="F158" s="90" t="s">
        <v>1864</v>
      </c>
      <c r="H158" s="87" t="s">
        <v>2264</v>
      </c>
      <c r="I158" s="91" t="s">
        <v>2265</v>
      </c>
      <c r="J158" s="92"/>
      <c r="K158" s="92"/>
      <c r="L158" s="92"/>
    </row>
    <row r="159" spans="1:12" ht="15.9">
      <c r="A159" s="85">
        <v>158</v>
      </c>
      <c r="B159" s="88" t="s">
        <v>11</v>
      </c>
      <c r="C159" s="87" t="s">
        <v>264</v>
      </c>
      <c r="D159" s="89" t="s">
        <v>1873</v>
      </c>
      <c r="E159" s="87" t="s">
        <v>1874</v>
      </c>
      <c r="F159" s="90" t="s">
        <v>1872</v>
      </c>
      <c r="H159" s="87" t="s">
        <v>2271</v>
      </c>
      <c r="I159" s="91"/>
      <c r="J159" s="92"/>
      <c r="K159" s="92"/>
      <c r="L159" s="92"/>
    </row>
    <row r="160" spans="1:12" ht="15.9">
      <c r="A160" s="85">
        <v>159</v>
      </c>
      <c r="B160" s="88" t="s">
        <v>11</v>
      </c>
      <c r="C160" s="87" t="s">
        <v>264</v>
      </c>
      <c r="D160" s="89" t="s">
        <v>1905</v>
      </c>
      <c r="E160" s="87" t="s">
        <v>1906</v>
      </c>
      <c r="F160" s="90" t="s">
        <v>1904</v>
      </c>
      <c r="H160" s="87" t="s">
        <v>2302</v>
      </c>
      <c r="I160" s="91"/>
      <c r="J160" s="92"/>
      <c r="K160" s="92"/>
      <c r="L160" s="92"/>
    </row>
    <row r="161" spans="1:12" ht="15.9">
      <c r="A161" s="85">
        <v>160</v>
      </c>
      <c r="B161" s="88" t="s">
        <v>11</v>
      </c>
      <c r="C161" s="87" t="s">
        <v>362</v>
      </c>
      <c r="D161" s="89" t="s">
        <v>1912</v>
      </c>
      <c r="E161" s="87" t="s">
        <v>2307</v>
      </c>
      <c r="F161" s="90" t="s">
        <v>2308</v>
      </c>
      <c r="G161" s="87" t="s">
        <v>2309</v>
      </c>
      <c r="H161" s="87" t="s">
        <v>2310</v>
      </c>
      <c r="I161" s="91"/>
      <c r="J161" s="92"/>
      <c r="K161" s="92"/>
      <c r="L161" s="92"/>
    </row>
    <row r="162" spans="1:12" ht="15.9">
      <c r="A162" s="85">
        <v>161</v>
      </c>
      <c r="B162" s="88" t="s">
        <v>11</v>
      </c>
      <c r="C162" s="87" t="s">
        <v>362</v>
      </c>
      <c r="D162" s="89" t="s">
        <v>1912</v>
      </c>
      <c r="E162" s="87" t="s">
        <v>2307</v>
      </c>
      <c r="F162" s="90" t="s">
        <v>2314</v>
      </c>
      <c r="G162" s="87" t="s">
        <v>2317</v>
      </c>
      <c r="H162" s="87" t="s">
        <v>2310</v>
      </c>
      <c r="I162" s="91" t="s">
        <v>2318</v>
      </c>
      <c r="J162" s="92"/>
      <c r="K162" s="92"/>
      <c r="L162" s="92"/>
    </row>
    <row r="163" spans="1:12" ht="15.9">
      <c r="A163" s="85">
        <v>162</v>
      </c>
      <c r="B163" s="95" t="s">
        <v>11</v>
      </c>
      <c r="C163" s="96" t="s">
        <v>362</v>
      </c>
      <c r="D163" s="96" t="s">
        <v>1912</v>
      </c>
      <c r="E163" s="96" t="s">
        <v>2307</v>
      </c>
      <c r="F163" s="97" t="s">
        <v>2327</v>
      </c>
      <c r="G163" s="97" t="s">
        <v>2328</v>
      </c>
      <c r="H163" s="97" t="s">
        <v>2310</v>
      </c>
      <c r="I163" s="98" t="s">
        <v>2318</v>
      </c>
      <c r="J163" s="96"/>
      <c r="K163" s="96"/>
      <c r="L163" s="99"/>
    </row>
    <row r="164" spans="1:12" ht="15.9">
      <c r="A164" s="85">
        <v>163</v>
      </c>
      <c r="B164" s="88" t="s">
        <v>11</v>
      </c>
      <c r="C164" s="87" t="s">
        <v>362</v>
      </c>
      <c r="D164" s="89" t="s">
        <v>1912</v>
      </c>
      <c r="E164" s="87" t="s">
        <v>2307</v>
      </c>
      <c r="F164" s="90" t="s">
        <v>2332</v>
      </c>
      <c r="G164" s="87" t="s">
        <v>2333</v>
      </c>
      <c r="H164" s="87" t="s">
        <v>2310</v>
      </c>
      <c r="I164" s="91" t="s">
        <v>2318</v>
      </c>
      <c r="J164" s="92"/>
      <c r="K164" s="92"/>
      <c r="L164" s="92"/>
    </row>
    <row r="165" spans="1:12" ht="15.9">
      <c r="A165" s="85">
        <v>164</v>
      </c>
      <c r="B165" s="88" t="s">
        <v>11</v>
      </c>
      <c r="C165" s="87" t="s">
        <v>362</v>
      </c>
      <c r="D165" s="89" t="s">
        <v>1912</v>
      </c>
      <c r="E165" s="87" t="s">
        <v>2307</v>
      </c>
      <c r="F165" s="90" t="s">
        <v>2334</v>
      </c>
      <c r="G165" s="87" t="s">
        <v>2335</v>
      </c>
      <c r="H165" s="87" t="s">
        <v>2310</v>
      </c>
      <c r="I165" s="91" t="s">
        <v>2318</v>
      </c>
      <c r="J165" s="92"/>
      <c r="K165" s="92"/>
      <c r="L165" s="92"/>
    </row>
    <row r="166" spans="1:12" ht="15.9">
      <c r="A166" s="85">
        <v>165</v>
      </c>
      <c r="B166" s="88" t="s">
        <v>11</v>
      </c>
      <c r="C166" s="87" t="s">
        <v>782</v>
      </c>
      <c r="D166" s="89" t="s">
        <v>1941</v>
      </c>
      <c r="E166" s="87" t="s">
        <v>1942</v>
      </c>
      <c r="F166" s="90" t="s">
        <v>2339</v>
      </c>
      <c r="G166" s="87" t="s">
        <v>2340</v>
      </c>
      <c r="H166" s="87" t="s">
        <v>2341</v>
      </c>
      <c r="I166" s="91"/>
      <c r="J166" s="92"/>
      <c r="K166" s="92"/>
      <c r="L166" s="92"/>
    </row>
    <row r="167" spans="1:12" ht="15.9">
      <c r="A167" s="85">
        <v>166</v>
      </c>
      <c r="B167" s="88" t="s">
        <v>11</v>
      </c>
      <c r="C167" s="87" t="s">
        <v>515</v>
      </c>
      <c r="D167" s="89" t="s">
        <v>1968</v>
      </c>
      <c r="E167" s="87" t="s">
        <v>1969</v>
      </c>
      <c r="F167" s="90" t="s">
        <v>2361</v>
      </c>
      <c r="G167" s="87" t="s">
        <v>2362</v>
      </c>
      <c r="H167" s="87" t="s">
        <v>2363</v>
      </c>
      <c r="I167" s="91" t="s">
        <v>2364</v>
      </c>
      <c r="J167" s="92"/>
      <c r="K167" s="92"/>
      <c r="L167" s="92"/>
    </row>
    <row r="168" spans="1:12" ht="15.9">
      <c r="A168" s="85">
        <v>167</v>
      </c>
      <c r="B168" s="88" t="s">
        <v>11</v>
      </c>
      <c r="C168" s="87" t="s">
        <v>98</v>
      </c>
      <c r="D168" s="89" t="s">
        <v>1983</v>
      </c>
      <c r="E168" s="87" t="s">
        <v>1984</v>
      </c>
      <c r="F168" s="90" t="s">
        <v>2377</v>
      </c>
      <c r="G168" s="87" t="s">
        <v>2378</v>
      </c>
      <c r="H168" s="87" t="s">
        <v>2379</v>
      </c>
      <c r="I168" s="91" t="s">
        <v>2380</v>
      </c>
      <c r="J168" s="92"/>
      <c r="K168" s="92"/>
      <c r="L168" s="92"/>
    </row>
    <row r="169" spans="1:12" ht="15.9">
      <c r="A169" s="85">
        <v>168</v>
      </c>
      <c r="B169" s="88" t="s">
        <v>11</v>
      </c>
      <c r="C169" s="87" t="s">
        <v>32</v>
      </c>
      <c r="D169" s="89" t="s">
        <v>2002</v>
      </c>
      <c r="E169" s="87" t="s">
        <v>2003</v>
      </c>
      <c r="F169" s="90" t="s">
        <v>2001</v>
      </c>
      <c r="H169" s="87" t="s">
        <v>196</v>
      </c>
      <c r="I169" s="91"/>
      <c r="J169" s="92"/>
      <c r="K169" s="92"/>
      <c r="L169" s="92"/>
    </row>
    <row r="170" spans="1:12" ht="15.9">
      <c r="A170" s="85">
        <v>169</v>
      </c>
      <c r="B170" s="88" t="s">
        <v>11</v>
      </c>
      <c r="C170" s="87" t="s">
        <v>32</v>
      </c>
      <c r="D170" s="89" t="s">
        <v>2070</v>
      </c>
      <c r="E170" s="87" t="s">
        <v>2071</v>
      </c>
      <c r="F170" s="90" t="s">
        <v>2069</v>
      </c>
      <c r="H170" s="87" t="s">
        <v>1891</v>
      </c>
      <c r="I170" s="91"/>
      <c r="J170" s="92"/>
      <c r="K170" s="92"/>
      <c r="L170" s="92"/>
    </row>
    <row r="171" spans="1:12" ht="15.9">
      <c r="A171" s="85">
        <v>170</v>
      </c>
      <c r="B171" s="88" t="s">
        <v>11</v>
      </c>
      <c r="C171" s="87" t="s">
        <v>362</v>
      </c>
      <c r="D171" s="89" t="s">
        <v>2086</v>
      </c>
      <c r="E171" s="87" t="s">
        <v>2087</v>
      </c>
      <c r="F171" s="90" t="s">
        <v>2085</v>
      </c>
      <c r="H171" s="87" t="s">
        <v>2465</v>
      </c>
      <c r="I171" s="91"/>
      <c r="J171" s="92"/>
      <c r="K171" s="92"/>
      <c r="L171" s="92"/>
    </row>
    <row r="172" spans="1:12" ht="15.9">
      <c r="A172" s="85">
        <v>171</v>
      </c>
      <c r="B172" s="88" t="s">
        <v>11</v>
      </c>
      <c r="C172" s="87" t="s">
        <v>264</v>
      </c>
      <c r="D172" s="89" t="s">
        <v>2094</v>
      </c>
      <c r="E172" s="87" t="s">
        <v>2095</v>
      </c>
      <c r="F172" s="90" t="s">
        <v>2093</v>
      </c>
      <c r="H172" s="87" t="s">
        <v>2470</v>
      </c>
      <c r="I172" s="91"/>
      <c r="J172" s="92"/>
      <c r="K172" s="92"/>
      <c r="L172" s="92"/>
    </row>
    <row r="173" spans="1:12" ht="15.9">
      <c r="A173" s="85">
        <v>172</v>
      </c>
      <c r="B173" s="88" t="s">
        <v>11</v>
      </c>
      <c r="C173" s="87" t="s">
        <v>32</v>
      </c>
      <c r="D173" s="89" t="s">
        <v>2115</v>
      </c>
      <c r="E173" s="87" t="s">
        <v>2116</v>
      </c>
      <c r="F173" s="90" t="s">
        <v>2493</v>
      </c>
      <c r="G173" s="87" t="s">
        <v>2494</v>
      </c>
      <c r="H173" s="87" t="s">
        <v>74</v>
      </c>
      <c r="I173" s="91" t="s">
        <v>2495</v>
      </c>
      <c r="J173" s="92"/>
      <c r="K173" s="92"/>
      <c r="L173" s="92"/>
    </row>
    <row r="174" spans="1:12" ht="15.9">
      <c r="A174" s="85">
        <v>173</v>
      </c>
      <c r="B174" s="88" t="s">
        <v>11</v>
      </c>
      <c r="C174" s="87" t="s">
        <v>32</v>
      </c>
      <c r="D174" s="89" t="s">
        <v>2132</v>
      </c>
      <c r="E174" s="87" t="s">
        <v>2133</v>
      </c>
      <c r="F174" s="90" t="s">
        <v>2504</v>
      </c>
      <c r="G174" s="87" t="s">
        <v>2505</v>
      </c>
      <c r="H174" s="87" t="s">
        <v>2507</v>
      </c>
      <c r="I174" s="91"/>
      <c r="J174" s="92"/>
      <c r="K174" s="92"/>
      <c r="L174" s="92"/>
    </row>
    <row r="175" spans="1:12" ht="15.9">
      <c r="A175" s="85">
        <v>174</v>
      </c>
      <c r="B175" s="88" t="s">
        <v>11</v>
      </c>
      <c r="C175" s="87" t="s">
        <v>32</v>
      </c>
      <c r="D175" s="89" t="s">
        <v>2132</v>
      </c>
      <c r="E175" s="87" t="s">
        <v>2133</v>
      </c>
      <c r="F175" s="90" t="s">
        <v>2138</v>
      </c>
      <c r="H175" s="87" t="s">
        <v>2510</v>
      </c>
      <c r="I175" s="91" t="s">
        <v>2511</v>
      </c>
      <c r="J175" s="92"/>
      <c r="K175" s="92"/>
      <c r="L175" s="92"/>
    </row>
    <row r="176" spans="1:12" ht="15.9">
      <c r="A176" s="85">
        <v>175</v>
      </c>
      <c r="B176" s="88" t="s">
        <v>11</v>
      </c>
      <c r="C176" s="87" t="s">
        <v>142</v>
      </c>
      <c r="D176" s="89" t="s">
        <v>2142</v>
      </c>
      <c r="E176" s="87" t="s">
        <v>2523</v>
      </c>
      <c r="F176" s="90" t="s">
        <v>2524</v>
      </c>
      <c r="G176" s="87" t="s">
        <v>2525</v>
      </c>
      <c r="H176" s="87" t="s">
        <v>2526</v>
      </c>
      <c r="I176" s="91"/>
      <c r="J176" s="92"/>
      <c r="K176" s="92"/>
      <c r="L176" s="92"/>
    </row>
    <row r="177" spans="1:12" ht="15.9">
      <c r="A177" s="85">
        <v>176</v>
      </c>
      <c r="B177" s="88" t="s">
        <v>11</v>
      </c>
      <c r="C177" s="87" t="s">
        <v>264</v>
      </c>
      <c r="D177" s="89" t="s">
        <v>2171</v>
      </c>
      <c r="E177" s="87" t="s">
        <v>2173</v>
      </c>
      <c r="F177" s="90" t="s">
        <v>2170</v>
      </c>
      <c r="H177" s="87" t="s">
        <v>2616</v>
      </c>
      <c r="I177" s="91"/>
      <c r="J177" s="92"/>
      <c r="K177" s="92"/>
      <c r="L177" s="92"/>
    </row>
    <row r="178" spans="1:12" ht="15.9">
      <c r="A178" s="85">
        <v>177</v>
      </c>
      <c r="B178" s="88" t="s">
        <v>11</v>
      </c>
      <c r="C178" s="87" t="s">
        <v>362</v>
      </c>
      <c r="D178" s="89" t="s">
        <v>2182</v>
      </c>
      <c r="E178" s="87" t="s">
        <v>2183</v>
      </c>
      <c r="F178" s="90" t="s">
        <v>2181</v>
      </c>
      <c r="H178" s="87" t="s">
        <v>842</v>
      </c>
      <c r="I178" s="91"/>
      <c r="J178" s="92"/>
      <c r="K178" s="92"/>
      <c r="L178" s="92"/>
    </row>
    <row r="179" spans="1:12" ht="15.9">
      <c r="A179" s="85">
        <v>178</v>
      </c>
      <c r="B179" s="88" t="s">
        <v>11</v>
      </c>
      <c r="C179" s="87" t="s">
        <v>32</v>
      </c>
      <c r="D179" s="89" t="s">
        <v>2188</v>
      </c>
      <c r="E179" s="87" t="s">
        <v>2189</v>
      </c>
      <c r="F179" s="90" t="s">
        <v>2623</v>
      </c>
      <c r="G179" s="87" t="s">
        <v>2624</v>
      </c>
      <c r="H179" s="87" t="s">
        <v>459</v>
      </c>
      <c r="I179" s="91" t="s">
        <v>1325</v>
      </c>
      <c r="J179" s="92"/>
      <c r="K179" s="92"/>
      <c r="L179" s="92"/>
    </row>
    <row r="180" spans="1:12" ht="15.9">
      <c r="A180" s="85">
        <v>179</v>
      </c>
      <c r="B180" s="88" t="s">
        <v>11</v>
      </c>
      <c r="C180" s="87" t="s">
        <v>13</v>
      </c>
      <c r="D180" s="89" t="s">
        <v>2191</v>
      </c>
      <c r="E180" s="87" t="s">
        <v>2192</v>
      </c>
      <c r="F180" s="90" t="s">
        <v>365</v>
      </c>
      <c r="H180" s="87" t="s">
        <v>2631</v>
      </c>
      <c r="I180" s="91"/>
      <c r="J180" s="92"/>
      <c r="K180" s="92"/>
      <c r="L180" s="92"/>
    </row>
    <row r="181" spans="1:12" ht="15.9">
      <c r="A181" s="85">
        <v>180</v>
      </c>
      <c r="B181" s="88" t="s">
        <v>11</v>
      </c>
      <c r="C181" s="87" t="s">
        <v>142</v>
      </c>
      <c r="D181" s="89" t="s">
        <v>2199</v>
      </c>
      <c r="E181" s="87" t="s">
        <v>2632</v>
      </c>
      <c r="F181" s="90" t="s">
        <v>2198</v>
      </c>
      <c r="H181" s="87" t="s">
        <v>1461</v>
      </c>
      <c r="I181" s="91"/>
      <c r="J181" s="92"/>
      <c r="K181" s="92"/>
      <c r="L181" s="92"/>
    </row>
    <row r="182" spans="1:12" ht="15.9">
      <c r="A182" s="85">
        <v>181</v>
      </c>
      <c r="B182" s="88" t="s">
        <v>11</v>
      </c>
      <c r="C182" s="87" t="s">
        <v>142</v>
      </c>
      <c r="D182" s="89" t="s">
        <v>2206</v>
      </c>
      <c r="E182" s="87" t="s">
        <v>2632</v>
      </c>
      <c r="F182" s="90" t="s">
        <v>2639</v>
      </c>
      <c r="G182" s="87" t="s">
        <v>2640</v>
      </c>
      <c r="H182" s="87" t="s">
        <v>2641</v>
      </c>
      <c r="I182" s="91"/>
      <c r="J182" s="92"/>
      <c r="K182" s="92"/>
      <c r="L182" s="92"/>
    </row>
    <row r="183" spans="1:12" ht="15.9">
      <c r="A183" s="85">
        <v>182</v>
      </c>
      <c r="B183" s="88" t="s">
        <v>11</v>
      </c>
      <c r="C183" s="87" t="s">
        <v>553</v>
      </c>
      <c r="D183" s="89" t="s">
        <v>2215</v>
      </c>
      <c r="E183" s="87" t="s">
        <v>2216</v>
      </c>
      <c r="F183" s="90" t="s">
        <v>2642</v>
      </c>
      <c r="G183" s="87" t="s">
        <v>2644</v>
      </c>
      <c r="H183" s="87" t="s">
        <v>2646</v>
      </c>
      <c r="I183" s="91"/>
      <c r="J183" s="92"/>
      <c r="K183" s="92"/>
      <c r="L183" s="92"/>
    </row>
    <row r="184" spans="1:12" ht="15.9">
      <c r="A184" s="85">
        <v>183</v>
      </c>
      <c r="B184" s="88" t="s">
        <v>11</v>
      </c>
      <c r="C184" s="87" t="s">
        <v>39</v>
      </c>
      <c r="D184" s="89" t="s">
        <v>2228</v>
      </c>
      <c r="E184" s="87" t="s">
        <v>2221</v>
      </c>
      <c r="F184" s="90" t="s">
        <v>2649</v>
      </c>
      <c r="G184" s="87" t="s">
        <v>2650</v>
      </c>
      <c r="H184" s="87" t="s">
        <v>2651</v>
      </c>
      <c r="I184" s="91" t="s">
        <v>2652</v>
      </c>
      <c r="J184" s="92"/>
      <c r="K184" s="92"/>
      <c r="L184" s="92"/>
    </row>
    <row r="185" spans="1:12" ht="15.9">
      <c r="A185" s="85">
        <v>184</v>
      </c>
      <c r="B185" s="88" t="s">
        <v>11</v>
      </c>
      <c r="C185" s="87" t="s">
        <v>39</v>
      </c>
      <c r="D185" s="89" t="s">
        <v>2235</v>
      </c>
      <c r="E185" s="87" t="s">
        <v>2221</v>
      </c>
      <c r="F185" s="90" t="s">
        <v>2653</v>
      </c>
      <c r="G185" s="87" t="s">
        <v>2654</v>
      </c>
      <c r="H185" s="87" t="s">
        <v>2655</v>
      </c>
      <c r="I185" s="91" t="s">
        <v>2656</v>
      </c>
      <c r="J185" s="92"/>
      <c r="K185" s="92"/>
      <c r="L185" s="92"/>
    </row>
    <row r="186" spans="1:12" ht="15.9">
      <c r="A186" s="85">
        <v>185</v>
      </c>
      <c r="B186" s="88" t="s">
        <v>11</v>
      </c>
      <c r="C186" s="87" t="s">
        <v>39</v>
      </c>
      <c r="D186" s="89" t="s">
        <v>2240</v>
      </c>
      <c r="E186" s="87" t="s">
        <v>2221</v>
      </c>
      <c r="F186" s="90" t="s">
        <v>2657</v>
      </c>
      <c r="G186" s="87" t="s">
        <v>2658</v>
      </c>
      <c r="H186" s="87" t="s">
        <v>2659</v>
      </c>
      <c r="I186" s="91" t="s">
        <v>2660</v>
      </c>
      <c r="J186" s="92"/>
      <c r="K186" s="92"/>
      <c r="L186" s="92"/>
    </row>
    <row r="187" spans="1:12" ht="15.9">
      <c r="A187" s="85">
        <v>186</v>
      </c>
      <c r="B187" s="88" t="s">
        <v>11</v>
      </c>
      <c r="C187" s="87" t="s">
        <v>39</v>
      </c>
      <c r="D187" s="89" t="s">
        <v>2250</v>
      </c>
      <c r="E187" s="87" t="s">
        <v>2221</v>
      </c>
      <c r="F187" s="90" t="s">
        <v>2661</v>
      </c>
      <c r="G187" s="87" t="s">
        <v>2662</v>
      </c>
      <c r="H187" s="87" t="s">
        <v>2663</v>
      </c>
      <c r="I187" s="91" t="s">
        <v>2664</v>
      </c>
      <c r="J187" s="92"/>
      <c r="K187" s="92"/>
      <c r="L187" s="92"/>
    </row>
    <row r="188" spans="1:12" ht="15.9">
      <c r="A188" s="85">
        <v>187</v>
      </c>
      <c r="B188" s="88" t="s">
        <v>11</v>
      </c>
      <c r="C188" s="87" t="s">
        <v>39</v>
      </c>
      <c r="D188" s="89" t="s">
        <v>2355</v>
      </c>
      <c r="E188" s="87" t="s">
        <v>2221</v>
      </c>
      <c r="F188" s="90" t="s">
        <v>2665</v>
      </c>
      <c r="G188" s="87" t="s">
        <v>2666</v>
      </c>
      <c r="H188" s="87" t="s">
        <v>2667</v>
      </c>
      <c r="I188" s="91"/>
      <c r="J188" s="92"/>
      <c r="K188" s="92"/>
      <c r="L188" s="92"/>
    </row>
    <row r="189" spans="1:12" ht="15.9">
      <c r="A189" s="85">
        <v>188</v>
      </c>
      <c r="B189" s="88" t="s">
        <v>11</v>
      </c>
      <c r="C189" s="87" t="s">
        <v>39</v>
      </c>
      <c r="D189" s="89" t="s">
        <v>2337</v>
      </c>
      <c r="E189" s="87" t="s">
        <v>2221</v>
      </c>
      <c r="F189" s="90" t="s">
        <v>2668</v>
      </c>
      <c r="G189" s="87" t="s">
        <v>2669</v>
      </c>
      <c r="H189" s="87" t="s">
        <v>2670</v>
      </c>
      <c r="I189" s="91" t="s">
        <v>2671</v>
      </c>
      <c r="J189" s="92"/>
      <c r="K189" s="92"/>
      <c r="L189" s="92"/>
    </row>
    <row r="190" spans="1:12" ht="15.9">
      <c r="A190" s="85">
        <v>189</v>
      </c>
      <c r="B190" s="88" t="s">
        <v>11</v>
      </c>
      <c r="C190" s="87" t="s">
        <v>39</v>
      </c>
      <c r="D190" s="89" t="s">
        <v>2267</v>
      </c>
      <c r="E190" s="87" t="s">
        <v>2221</v>
      </c>
      <c r="F190" s="90" t="s">
        <v>2672</v>
      </c>
      <c r="G190" s="87" t="s">
        <v>2673</v>
      </c>
      <c r="H190" s="87" t="s">
        <v>2674</v>
      </c>
      <c r="I190" s="91" t="s">
        <v>2675</v>
      </c>
      <c r="J190" s="92"/>
      <c r="K190" s="92"/>
      <c r="L190" s="92"/>
    </row>
    <row r="191" spans="1:12" ht="15.9">
      <c r="A191" s="85">
        <v>190</v>
      </c>
      <c r="B191" s="88" t="s">
        <v>11</v>
      </c>
      <c r="C191" s="87" t="s">
        <v>39</v>
      </c>
      <c r="D191" s="89" t="s">
        <v>2273</v>
      </c>
      <c r="E191" s="87" t="s">
        <v>2221</v>
      </c>
      <c r="F191" s="90" t="s">
        <v>2676</v>
      </c>
      <c r="G191" s="87" t="s">
        <v>2677</v>
      </c>
      <c r="H191" s="87" t="s">
        <v>2678</v>
      </c>
      <c r="I191" s="91" t="s">
        <v>2077</v>
      </c>
      <c r="J191" s="92"/>
      <c r="K191" s="92"/>
      <c r="L191" s="92"/>
    </row>
    <row r="192" spans="1:12" ht="15.9">
      <c r="A192" s="85">
        <v>191</v>
      </c>
      <c r="B192" s="88" t="s">
        <v>11</v>
      </c>
      <c r="C192" s="87" t="s">
        <v>39</v>
      </c>
      <c r="D192" s="89" t="s">
        <v>2276</v>
      </c>
      <c r="E192" s="87" t="s">
        <v>2221</v>
      </c>
      <c r="F192" s="90" t="s">
        <v>2679</v>
      </c>
      <c r="G192" s="87" t="s">
        <v>2680</v>
      </c>
      <c r="H192" s="87" t="s">
        <v>2681</v>
      </c>
      <c r="I192" s="91" t="s">
        <v>2682</v>
      </c>
      <c r="J192" s="92"/>
      <c r="K192" s="92"/>
      <c r="L192" s="92"/>
    </row>
    <row r="193" spans="1:12" ht="15.9">
      <c r="A193" s="85">
        <v>192</v>
      </c>
      <c r="B193" s="88" t="s">
        <v>11</v>
      </c>
      <c r="C193" s="87" t="s">
        <v>39</v>
      </c>
      <c r="D193" s="89" t="s">
        <v>2284</v>
      </c>
      <c r="E193" s="87" t="s">
        <v>2221</v>
      </c>
      <c r="F193" s="90" t="s">
        <v>2683</v>
      </c>
      <c r="G193" s="87" t="s">
        <v>2684</v>
      </c>
      <c r="H193" s="87" t="s">
        <v>2685</v>
      </c>
      <c r="I193" s="91" t="s">
        <v>2686</v>
      </c>
      <c r="J193" s="92"/>
      <c r="K193" s="92"/>
      <c r="L193" s="92"/>
    </row>
    <row r="194" spans="1:12" ht="15.9">
      <c r="A194" s="85">
        <v>193</v>
      </c>
      <c r="B194" s="88" t="s">
        <v>11</v>
      </c>
      <c r="C194" s="87" t="s">
        <v>39</v>
      </c>
      <c r="D194" s="89" t="s">
        <v>2288</v>
      </c>
      <c r="E194" s="87" t="s">
        <v>2221</v>
      </c>
      <c r="F194" s="90" t="s">
        <v>2687</v>
      </c>
      <c r="G194" s="87" t="s">
        <v>2688</v>
      </c>
      <c r="H194" s="87" t="s">
        <v>2689</v>
      </c>
      <c r="I194" s="91" t="s">
        <v>2690</v>
      </c>
      <c r="J194" s="92"/>
      <c r="K194" s="92"/>
      <c r="L194" s="92"/>
    </row>
    <row r="195" spans="1:12" ht="15.9">
      <c r="A195" s="85">
        <v>194</v>
      </c>
      <c r="B195" s="88" t="s">
        <v>11</v>
      </c>
      <c r="C195" s="87" t="s">
        <v>39</v>
      </c>
      <c r="D195" s="89" t="s">
        <v>2293</v>
      </c>
      <c r="E195" s="87" t="s">
        <v>2221</v>
      </c>
      <c r="F195" s="90" t="s">
        <v>2691</v>
      </c>
      <c r="G195" s="87" t="s">
        <v>2692</v>
      </c>
      <c r="H195" s="87" t="s">
        <v>2693</v>
      </c>
      <c r="I195" s="91" t="s">
        <v>2694</v>
      </c>
      <c r="J195" s="92"/>
      <c r="K195" s="92"/>
      <c r="L195" s="92"/>
    </row>
    <row r="196" spans="1:12" ht="15.9">
      <c r="A196" s="85">
        <v>195</v>
      </c>
      <c r="B196" s="88" t="s">
        <v>11</v>
      </c>
      <c r="C196" s="87" t="s">
        <v>39</v>
      </c>
      <c r="D196" s="89" t="s">
        <v>2220</v>
      </c>
      <c r="E196" s="87" t="s">
        <v>2221</v>
      </c>
      <c r="F196" s="90" t="s">
        <v>2695</v>
      </c>
      <c r="G196" s="87" t="s">
        <v>2696</v>
      </c>
      <c r="H196" s="87" t="s">
        <v>2697</v>
      </c>
      <c r="I196" s="91"/>
      <c r="J196" s="92"/>
      <c r="K196" s="92"/>
      <c r="L196" s="92"/>
    </row>
    <row r="197" spans="1:12" ht="15.9">
      <c r="A197" s="85">
        <v>196</v>
      </c>
      <c r="B197" s="88" t="s">
        <v>11</v>
      </c>
      <c r="C197" s="87" t="s">
        <v>39</v>
      </c>
      <c r="D197" s="89" t="s">
        <v>2304</v>
      </c>
      <c r="E197" s="87" t="s">
        <v>2221</v>
      </c>
      <c r="F197" s="90" t="s">
        <v>2698</v>
      </c>
      <c r="G197" s="108" t="s">
        <v>2699</v>
      </c>
      <c r="H197" s="87" t="s">
        <v>2700</v>
      </c>
      <c r="I197" s="91" t="s">
        <v>2701</v>
      </c>
      <c r="J197" s="92"/>
      <c r="K197" s="92"/>
      <c r="L197" s="92"/>
    </row>
    <row r="198" spans="1:12" ht="15.9">
      <c r="A198" s="85">
        <v>197</v>
      </c>
      <c r="B198" s="88" t="s">
        <v>11</v>
      </c>
      <c r="C198" s="87" t="s">
        <v>39</v>
      </c>
      <c r="D198" s="89" t="s">
        <v>2299</v>
      </c>
      <c r="E198" s="87" t="s">
        <v>2221</v>
      </c>
      <c r="F198" s="90" t="s">
        <v>2702</v>
      </c>
      <c r="G198" s="87" t="s">
        <v>2703</v>
      </c>
      <c r="H198" s="87" t="s">
        <v>2704</v>
      </c>
      <c r="I198" s="91" t="s">
        <v>2705</v>
      </c>
      <c r="J198" s="92"/>
      <c r="K198" s="92"/>
      <c r="L198" s="92"/>
    </row>
    <row r="199" spans="1:12" ht="15.9">
      <c r="A199" s="85">
        <v>198</v>
      </c>
      <c r="B199" s="88" t="s">
        <v>11</v>
      </c>
      <c r="C199" s="87" t="s">
        <v>39</v>
      </c>
      <c r="D199" s="89" t="s">
        <v>2324</v>
      </c>
      <c r="E199" s="87" t="s">
        <v>2221</v>
      </c>
      <c r="F199" s="90" t="s">
        <v>2706</v>
      </c>
      <c r="G199" s="87" t="s">
        <v>2707</v>
      </c>
      <c r="H199" s="87" t="s">
        <v>2708</v>
      </c>
      <c r="I199" s="91" t="s">
        <v>2709</v>
      </c>
      <c r="J199" s="92"/>
      <c r="K199" s="92"/>
      <c r="L199" s="92"/>
    </row>
    <row r="200" spans="1:12" ht="15.9">
      <c r="A200" s="85">
        <v>199</v>
      </c>
      <c r="B200" s="88" t="s">
        <v>11</v>
      </c>
      <c r="C200" s="87" t="s">
        <v>39</v>
      </c>
      <c r="D200" s="89" t="s">
        <v>2312</v>
      </c>
      <c r="E200" s="87" t="s">
        <v>2221</v>
      </c>
      <c r="F200" s="90" t="s">
        <v>2710</v>
      </c>
      <c r="G200" s="87" t="s">
        <v>2711</v>
      </c>
      <c r="H200" s="87" t="s">
        <v>2712</v>
      </c>
      <c r="I200" s="91" t="s">
        <v>48</v>
      </c>
      <c r="J200" s="92"/>
      <c r="K200" s="92"/>
      <c r="L200" s="92"/>
    </row>
    <row r="201" spans="1:12" ht="15.9">
      <c r="A201" s="85">
        <v>200</v>
      </c>
      <c r="B201" s="88" t="s">
        <v>11</v>
      </c>
      <c r="C201" s="87" t="s">
        <v>39</v>
      </c>
      <c r="D201" s="89" t="s">
        <v>2330</v>
      </c>
      <c r="E201" s="87" t="s">
        <v>2221</v>
      </c>
      <c r="F201" s="90" t="s">
        <v>2713</v>
      </c>
      <c r="G201" s="87" t="s">
        <v>2714</v>
      </c>
      <c r="H201" s="87" t="s">
        <v>2715</v>
      </c>
      <c r="I201" s="91"/>
      <c r="J201" s="92"/>
      <c r="K201" s="92"/>
      <c r="L201" s="92"/>
    </row>
    <row r="202" spans="1:12" ht="15.9">
      <c r="A202" s="85">
        <v>201</v>
      </c>
      <c r="B202" s="88" t="s">
        <v>11</v>
      </c>
      <c r="C202" s="87" t="s">
        <v>39</v>
      </c>
      <c r="D202" s="89" t="s">
        <v>2316</v>
      </c>
      <c r="E202" s="87" t="s">
        <v>2221</v>
      </c>
      <c r="F202" s="90" t="s">
        <v>2716</v>
      </c>
      <c r="G202" s="87" t="s">
        <v>2717</v>
      </c>
      <c r="H202" s="87" t="s">
        <v>2718</v>
      </c>
      <c r="I202" s="91" t="s">
        <v>2719</v>
      </c>
      <c r="J202" s="92"/>
      <c r="K202" s="92"/>
      <c r="L202" s="92"/>
    </row>
    <row r="203" spans="1:12" ht="15.9">
      <c r="A203" s="85">
        <v>202</v>
      </c>
      <c r="B203" s="88" t="s">
        <v>11</v>
      </c>
      <c r="C203" s="87" t="s">
        <v>1161</v>
      </c>
      <c r="D203" s="89" t="s">
        <v>2374</v>
      </c>
      <c r="E203" s="87" t="s">
        <v>2375</v>
      </c>
      <c r="F203" s="90" t="s">
        <v>2762</v>
      </c>
      <c r="G203" s="87" t="s">
        <v>1733</v>
      </c>
      <c r="H203" s="87" t="s">
        <v>959</v>
      </c>
      <c r="I203" s="91" t="s">
        <v>960</v>
      </c>
      <c r="J203" s="92"/>
      <c r="K203" s="92"/>
      <c r="L203" s="92"/>
    </row>
    <row r="204" spans="1:12" ht="15.9">
      <c r="A204" s="85">
        <v>203</v>
      </c>
      <c r="B204" s="88" t="s">
        <v>11</v>
      </c>
      <c r="C204" s="87" t="s">
        <v>264</v>
      </c>
      <c r="D204" s="89" t="s">
        <v>2404</v>
      </c>
      <c r="E204" s="87" t="s">
        <v>2405</v>
      </c>
      <c r="F204" s="90" t="s">
        <v>2403</v>
      </c>
      <c r="H204" s="87" t="s">
        <v>2772</v>
      </c>
      <c r="I204" s="91"/>
      <c r="J204" s="92"/>
      <c r="K204" s="92"/>
      <c r="L204" s="92"/>
    </row>
    <row r="205" spans="1:12" ht="15.9">
      <c r="A205" s="85">
        <v>204</v>
      </c>
      <c r="B205" s="88" t="s">
        <v>11</v>
      </c>
      <c r="C205" s="87" t="s">
        <v>39</v>
      </c>
      <c r="D205" s="89" t="s">
        <v>2427</v>
      </c>
      <c r="E205" s="87" t="s">
        <v>2428</v>
      </c>
      <c r="F205" s="90" t="s">
        <v>2779</v>
      </c>
      <c r="G205" s="87" t="s">
        <v>2780</v>
      </c>
      <c r="H205" s="87" t="s">
        <v>2781</v>
      </c>
      <c r="I205" s="91" t="s">
        <v>2782</v>
      </c>
      <c r="J205" s="92"/>
      <c r="K205" s="92"/>
      <c r="L205" s="92"/>
    </row>
    <row r="206" spans="1:12" ht="15.9">
      <c r="A206" s="85">
        <v>205</v>
      </c>
      <c r="B206" s="88" t="s">
        <v>11</v>
      </c>
      <c r="C206" s="87" t="s">
        <v>142</v>
      </c>
      <c r="D206" s="89" t="s">
        <v>2439</v>
      </c>
      <c r="E206" s="87" t="s">
        <v>2440</v>
      </c>
      <c r="F206" s="90" t="s">
        <v>2438</v>
      </c>
      <c r="H206" s="87" t="s">
        <v>2785</v>
      </c>
      <c r="I206" s="91" t="s">
        <v>2786</v>
      </c>
      <c r="J206" s="92"/>
      <c r="K206" s="92"/>
      <c r="L206" s="92"/>
    </row>
    <row r="207" spans="1:12" ht="15.9">
      <c r="A207" s="85">
        <v>206</v>
      </c>
      <c r="B207" s="88" t="s">
        <v>11</v>
      </c>
      <c r="C207" s="87" t="s">
        <v>142</v>
      </c>
      <c r="D207" s="89" t="s">
        <v>2446</v>
      </c>
      <c r="E207" s="87" t="s">
        <v>2440</v>
      </c>
      <c r="F207" s="90" t="s">
        <v>2445</v>
      </c>
      <c r="H207" s="87" t="s">
        <v>2787</v>
      </c>
      <c r="I207" s="91" t="s">
        <v>2786</v>
      </c>
      <c r="J207" s="92"/>
      <c r="K207" s="92"/>
      <c r="L207" s="92"/>
    </row>
    <row r="208" spans="1:12" ht="15.9">
      <c r="A208" s="85">
        <v>207</v>
      </c>
      <c r="B208" s="88" t="s">
        <v>11</v>
      </c>
      <c r="C208" s="87" t="s">
        <v>142</v>
      </c>
      <c r="D208" s="89" t="s">
        <v>2467</v>
      </c>
      <c r="E208" s="87" t="s">
        <v>2440</v>
      </c>
      <c r="F208" s="90" t="s">
        <v>2466</v>
      </c>
      <c r="H208" s="87" t="s">
        <v>2282</v>
      </c>
      <c r="I208" s="91"/>
      <c r="J208" s="92"/>
      <c r="K208" s="92"/>
      <c r="L208" s="92"/>
    </row>
    <row r="209" spans="1:12" ht="15.9">
      <c r="A209" s="85">
        <v>208</v>
      </c>
      <c r="B209" s="88" t="s">
        <v>11</v>
      </c>
      <c r="C209" s="87" t="s">
        <v>142</v>
      </c>
      <c r="D209" s="89" t="s">
        <v>2463</v>
      </c>
      <c r="E209" s="87" t="s">
        <v>2440</v>
      </c>
      <c r="F209" s="90" t="s">
        <v>2788</v>
      </c>
      <c r="G209" s="87" t="s">
        <v>2789</v>
      </c>
      <c r="H209" s="87" t="s">
        <v>901</v>
      </c>
      <c r="I209" s="91" t="s">
        <v>2790</v>
      </c>
      <c r="J209" s="92"/>
      <c r="K209" s="92"/>
      <c r="L209" s="92"/>
    </row>
    <row r="210" spans="1:12" ht="15.9">
      <c r="A210" s="85">
        <v>209</v>
      </c>
      <c r="B210" s="88" t="s">
        <v>11</v>
      </c>
      <c r="C210" s="87" t="s">
        <v>142</v>
      </c>
      <c r="D210" s="89" t="s">
        <v>2455</v>
      </c>
      <c r="E210" s="87" t="s">
        <v>2440</v>
      </c>
      <c r="F210" s="90" t="s">
        <v>2454</v>
      </c>
      <c r="H210" s="87" t="s">
        <v>253</v>
      </c>
      <c r="I210" s="91"/>
      <c r="J210" s="92"/>
      <c r="K210" s="92"/>
      <c r="L210" s="92"/>
    </row>
    <row r="211" spans="1:12" ht="15.9">
      <c r="A211" s="85">
        <v>210</v>
      </c>
      <c r="B211" s="88" t="s">
        <v>11</v>
      </c>
      <c r="C211" s="87" t="s">
        <v>264</v>
      </c>
      <c r="D211" s="89" t="s">
        <v>2548</v>
      </c>
      <c r="E211" s="87" t="s">
        <v>2549</v>
      </c>
      <c r="F211" s="90" t="s">
        <v>2818</v>
      </c>
      <c r="H211" s="87" t="s">
        <v>2819</v>
      </c>
      <c r="I211" s="91"/>
      <c r="J211" s="92"/>
      <c r="K211" s="92"/>
      <c r="L211" s="92"/>
    </row>
    <row r="212" spans="1:12" ht="15.9">
      <c r="A212" s="85">
        <v>211</v>
      </c>
      <c r="B212" s="88" t="s">
        <v>11</v>
      </c>
      <c r="C212" s="87" t="s">
        <v>32</v>
      </c>
      <c r="D212" s="89" t="s">
        <v>2557</v>
      </c>
      <c r="E212" s="87" t="s">
        <v>2558</v>
      </c>
      <c r="F212" s="90" t="s">
        <v>2556</v>
      </c>
      <c r="H212" s="87" t="s">
        <v>2823</v>
      </c>
      <c r="I212" s="87" t="s">
        <v>2824</v>
      </c>
      <c r="J212" s="92"/>
      <c r="K212" s="92"/>
      <c r="L212" s="92"/>
    </row>
    <row r="213" spans="1:12" ht="15.9">
      <c r="A213" s="85">
        <v>212</v>
      </c>
      <c r="B213" s="88" t="s">
        <v>11</v>
      </c>
      <c r="C213" s="87" t="s">
        <v>32</v>
      </c>
      <c r="D213" s="89" t="s">
        <v>2562</v>
      </c>
      <c r="E213" s="87" t="s">
        <v>2558</v>
      </c>
      <c r="F213" s="90" t="s">
        <v>2825</v>
      </c>
      <c r="G213" s="87" t="s">
        <v>2826</v>
      </c>
      <c r="H213" s="87" t="s">
        <v>2827</v>
      </c>
      <c r="J213" s="92"/>
      <c r="K213" s="92"/>
      <c r="L213" s="92"/>
    </row>
    <row r="214" spans="1:12" ht="15.9">
      <c r="A214" s="85">
        <v>213</v>
      </c>
      <c r="B214" s="88" t="s">
        <v>11</v>
      </c>
      <c r="C214" s="87" t="s">
        <v>264</v>
      </c>
      <c r="D214" s="89" t="s">
        <v>2573</v>
      </c>
      <c r="E214" s="87" t="s">
        <v>2574</v>
      </c>
      <c r="F214" s="90" t="s">
        <v>2572</v>
      </c>
      <c r="H214" s="87" t="s">
        <v>2833</v>
      </c>
      <c r="I214" s="91"/>
      <c r="J214" s="92"/>
      <c r="K214" s="92"/>
      <c r="L214" s="92"/>
    </row>
    <row r="215" spans="1:12" ht="15.9">
      <c r="A215" s="85">
        <v>214</v>
      </c>
      <c r="B215" s="95" t="s">
        <v>11</v>
      </c>
      <c r="C215" s="96" t="s">
        <v>142</v>
      </c>
      <c r="D215" s="96" t="s">
        <v>2582</v>
      </c>
      <c r="E215" s="96" t="s">
        <v>2834</v>
      </c>
      <c r="F215" s="97" t="s">
        <v>2581</v>
      </c>
      <c r="G215" s="97"/>
      <c r="H215" s="97" t="s">
        <v>205</v>
      </c>
      <c r="I215" s="98"/>
      <c r="J215" s="96"/>
      <c r="K215" s="96"/>
      <c r="L215" s="99"/>
    </row>
    <row r="216" spans="1:12" ht="15.9">
      <c r="A216" s="85">
        <v>215</v>
      </c>
      <c r="B216" s="88" t="s">
        <v>11</v>
      </c>
      <c r="C216" s="87" t="s">
        <v>515</v>
      </c>
      <c r="D216" s="89" t="s">
        <v>2587</v>
      </c>
      <c r="E216" s="87" t="s">
        <v>2588</v>
      </c>
      <c r="F216" s="90" t="s">
        <v>2586</v>
      </c>
      <c r="H216" s="87" t="s">
        <v>2363</v>
      </c>
      <c r="I216" s="87" t="s">
        <v>2364</v>
      </c>
      <c r="J216" s="92"/>
      <c r="K216" s="92"/>
      <c r="L216" s="92"/>
    </row>
    <row r="217" spans="1:12" ht="15.9">
      <c r="A217" s="85">
        <v>216</v>
      </c>
      <c r="B217" s="88" t="s">
        <v>11</v>
      </c>
      <c r="C217" s="87" t="s">
        <v>515</v>
      </c>
      <c r="D217" s="89" t="s">
        <v>2587</v>
      </c>
      <c r="E217" s="87" t="s">
        <v>2588</v>
      </c>
      <c r="F217" s="90" t="s">
        <v>2835</v>
      </c>
      <c r="G217" s="87" t="s">
        <v>2836</v>
      </c>
      <c r="H217" s="87" t="s">
        <v>2837</v>
      </c>
      <c r="J217" s="92"/>
      <c r="K217" s="92"/>
      <c r="L217" s="92"/>
    </row>
    <row r="218" spans="1:12" ht="15.9">
      <c r="A218" s="85">
        <v>217</v>
      </c>
      <c r="B218" s="88" t="s">
        <v>11</v>
      </c>
      <c r="C218" s="87" t="s">
        <v>39</v>
      </c>
      <c r="D218" s="89" t="s">
        <v>2618</v>
      </c>
      <c r="E218" s="87" t="s">
        <v>2619</v>
      </c>
      <c r="F218" s="90" t="s">
        <v>2622</v>
      </c>
      <c r="H218" s="87" t="s">
        <v>2842</v>
      </c>
      <c r="I218" s="87" t="s">
        <v>1928</v>
      </c>
      <c r="J218" s="92"/>
      <c r="K218" s="92"/>
      <c r="L218" s="92"/>
    </row>
    <row r="219" spans="1:12" ht="15.9">
      <c r="A219" s="85">
        <v>218</v>
      </c>
      <c r="B219" s="88" t="s">
        <v>11</v>
      </c>
      <c r="C219" s="87" t="s">
        <v>39</v>
      </c>
      <c r="D219" s="89" t="s">
        <v>2618</v>
      </c>
      <c r="E219" s="87" t="s">
        <v>2619</v>
      </c>
      <c r="F219" s="90" t="s">
        <v>2843</v>
      </c>
      <c r="G219" s="87" t="s">
        <v>2844</v>
      </c>
      <c r="H219" s="87" t="s">
        <v>1928</v>
      </c>
      <c r="J219" s="92"/>
      <c r="K219" s="92"/>
      <c r="L219" s="92"/>
    </row>
    <row r="220" spans="1:12" ht="15.9">
      <c r="A220" s="85">
        <v>219</v>
      </c>
      <c r="B220" s="88" t="s">
        <v>11</v>
      </c>
      <c r="C220" s="87" t="s">
        <v>264</v>
      </c>
      <c r="D220" s="89" t="s">
        <v>2628</v>
      </c>
      <c r="E220" s="87" t="s">
        <v>2629</v>
      </c>
      <c r="F220" s="90" t="s">
        <v>2854</v>
      </c>
      <c r="H220" s="87" t="s">
        <v>2855</v>
      </c>
      <c r="J220" s="92"/>
      <c r="K220" s="92"/>
      <c r="L220" s="92"/>
    </row>
    <row r="221" spans="1:12" ht="15.9">
      <c r="A221" s="85">
        <v>220</v>
      </c>
      <c r="B221" s="109" t="s">
        <v>11</v>
      </c>
      <c r="C221" s="110" t="s">
        <v>39</v>
      </c>
      <c r="D221" s="111" t="s">
        <v>2635</v>
      </c>
      <c r="E221" s="110" t="s">
        <v>2636</v>
      </c>
      <c r="F221" s="112" t="s">
        <v>2861</v>
      </c>
      <c r="G221" s="113" t="s">
        <v>2862</v>
      </c>
      <c r="H221" s="87" t="s">
        <v>2863</v>
      </c>
      <c r="I221" s="114" t="s">
        <v>2864</v>
      </c>
      <c r="J221" s="110"/>
      <c r="K221" s="110"/>
      <c r="L221" s="110"/>
    </row>
    <row r="222" spans="1:12" ht="15.9">
      <c r="A222" s="85">
        <v>221</v>
      </c>
      <c r="B222" s="88" t="s">
        <v>11</v>
      </c>
      <c r="C222" s="87" t="s">
        <v>39</v>
      </c>
      <c r="D222" s="89" t="s">
        <v>40</v>
      </c>
      <c r="E222" s="87" t="s">
        <v>42</v>
      </c>
      <c r="F222" s="90" t="s">
        <v>43</v>
      </c>
      <c r="G222" s="87" t="s">
        <v>45</v>
      </c>
      <c r="H222" s="93" t="s">
        <v>46</v>
      </c>
      <c r="I222" s="87" t="s">
        <v>48</v>
      </c>
      <c r="J222" s="92"/>
      <c r="K222" s="92"/>
      <c r="L222" s="92"/>
    </row>
    <row r="223" spans="1:12" ht="15.9">
      <c r="A223" s="85">
        <v>222</v>
      </c>
      <c r="B223" s="88" t="s">
        <v>11</v>
      </c>
      <c r="C223" s="87" t="s">
        <v>98</v>
      </c>
      <c r="D223" s="89" t="s">
        <v>129</v>
      </c>
      <c r="E223" s="87" t="s">
        <v>100</v>
      </c>
      <c r="F223" s="90" t="s">
        <v>130</v>
      </c>
      <c r="G223" s="87" t="s">
        <v>131</v>
      </c>
      <c r="H223" s="87" t="s">
        <v>132</v>
      </c>
      <c r="J223" s="92"/>
      <c r="K223" s="92"/>
      <c r="L223" s="92"/>
    </row>
    <row r="224" spans="1:12" ht="15.9">
      <c r="A224" s="85">
        <v>223</v>
      </c>
      <c r="B224" s="88" t="s">
        <v>11</v>
      </c>
      <c r="C224" s="87" t="s">
        <v>142</v>
      </c>
      <c r="D224" s="89" t="s">
        <v>143</v>
      </c>
      <c r="E224" s="87" t="s">
        <v>144</v>
      </c>
      <c r="F224" s="90" t="s">
        <v>145</v>
      </c>
      <c r="H224" s="87" t="s">
        <v>146</v>
      </c>
      <c r="J224" s="92"/>
      <c r="K224" s="92"/>
      <c r="L224" s="92"/>
    </row>
    <row r="225" spans="1:12" ht="15.9">
      <c r="A225" s="85">
        <v>224</v>
      </c>
      <c r="B225" s="88" t="s">
        <v>11</v>
      </c>
      <c r="C225" s="87" t="s">
        <v>98</v>
      </c>
      <c r="D225" s="115" t="s">
        <v>153</v>
      </c>
      <c r="E225" s="87" t="s">
        <v>154</v>
      </c>
      <c r="F225" s="90" t="s">
        <v>155</v>
      </c>
      <c r="G225" s="87" t="s">
        <v>156</v>
      </c>
      <c r="H225" s="87" t="s">
        <v>126</v>
      </c>
      <c r="I225" s="87" t="s">
        <v>157</v>
      </c>
      <c r="J225" s="92"/>
      <c r="K225" s="92"/>
      <c r="L225" s="92"/>
    </row>
    <row r="226" spans="1:12" ht="15.9">
      <c r="A226" s="85">
        <v>225</v>
      </c>
      <c r="B226" s="116" t="s">
        <v>11</v>
      </c>
      <c r="C226" s="117" t="s">
        <v>142</v>
      </c>
      <c r="D226" s="118" t="s">
        <v>161</v>
      </c>
      <c r="E226" s="117" t="s">
        <v>167</v>
      </c>
      <c r="F226" s="119" t="s">
        <v>168</v>
      </c>
      <c r="G226" s="120"/>
      <c r="H226" s="117" t="s">
        <v>175</v>
      </c>
      <c r="I226" s="120"/>
      <c r="J226" s="92"/>
      <c r="K226" s="92"/>
      <c r="L226" s="92"/>
    </row>
    <row r="227" spans="1:12" ht="15.9">
      <c r="A227" s="85">
        <v>226</v>
      </c>
      <c r="B227" s="88" t="s">
        <v>11</v>
      </c>
      <c r="C227" s="87" t="s">
        <v>142</v>
      </c>
      <c r="D227" s="89" t="s">
        <v>182</v>
      </c>
      <c r="E227" s="87" t="s">
        <v>203</v>
      </c>
      <c r="F227" s="90" t="s">
        <v>204</v>
      </c>
      <c r="H227" s="87" t="s">
        <v>205</v>
      </c>
      <c r="J227" s="92"/>
      <c r="K227" s="92"/>
      <c r="L227" s="92"/>
    </row>
    <row r="228" spans="1:12" ht="15.9">
      <c r="A228" s="85">
        <v>227</v>
      </c>
      <c r="B228" s="88" t="s">
        <v>11</v>
      </c>
      <c r="C228" s="87" t="s">
        <v>142</v>
      </c>
      <c r="D228" s="89" t="s">
        <v>199</v>
      </c>
      <c r="E228" s="87" t="s">
        <v>220</v>
      </c>
      <c r="F228" s="90" t="s">
        <v>221</v>
      </c>
      <c r="H228" s="87" t="s">
        <v>222</v>
      </c>
      <c r="J228" s="92"/>
      <c r="K228" s="92"/>
      <c r="L228" s="92"/>
    </row>
    <row r="229" spans="1:12" ht="15.9">
      <c r="A229" s="85">
        <v>228</v>
      </c>
      <c r="B229" s="88" t="s">
        <v>11</v>
      </c>
      <c r="C229" s="87" t="s">
        <v>142</v>
      </c>
      <c r="D229" s="89" t="s">
        <v>209</v>
      </c>
      <c r="E229" s="87" t="s">
        <v>243</v>
      </c>
      <c r="F229" s="90" t="s">
        <v>244</v>
      </c>
      <c r="H229" s="93" t="s">
        <v>245</v>
      </c>
      <c r="J229" s="92"/>
      <c r="K229" s="92"/>
      <c r="L229" s="92"/>
    </row>
    <row r="230" spans="1:12" ht="15.9">
      <c r="A230" s="85">
        <v>229</v>
      </c>
      <c r="B230" s="88" t="s">
        <v>11</v>
      </c>
      <c r="C230" s="87" t="s">
        <v>142</v>
      </c>
      <c r="D230" s="89" t="s">
        <v>217</v>
      </c>
      <c r="E230" s="87" t="s">
        <v>243</v>
      </c>
      <c r="F230" s="87" t="s">
        <v>252</v>
      </c>
      <c r="H230" s="93" t="s">
        <v>253</v>
      </c>
      <c r="J230" s="92"/>
      <c r="K230" s="92"/>
      <c r="L230" s="92"/>
    </row>
    <row r="231" spans="1:12" ht="15.9">
      <c r="A231" s="85">
        <v>230</v>
      </c>
      <c r="B231" s="88" t="s">
        <v>11</v>
      </c>
      <c r="C231" s="87" t="s">
        <v>142</v>
      </c>
      <c r="D231" s="89" t="s">
        <v>248</v>
      </c>
      <c r="E231" s="87" t="s">
        <v>314</v>
      </c>
      <c r="F231" s="90" t="s">
        <v>315</v>
      </c>
      <c r="H231" s="87" t="s">
        <v>316</v>
      </c>
      <c r="J231" s="92"/>
      <c r="K231" s="92"/>
      <c r="L231" s="92"/>
    </row>
    <row r="232" spans="1:12" ht="15.9">
      <c r="A232" s="85">
        <v>231</v>
      </c>
      <c r="B232" s="88" t="s">
        <v>11</v>
      </c>
      <c r="C232" s="87" t="s">
        <v>142</v>
      </c>
      <c r="D232" s="115" t="s">
        <v>287</v>
      </c>
      <c r="E232" s="87" t="s">
        <v>400</v>
      </c>
      <c r="F232" s="90" t="s">
        <v>402</v>
      </c>
      <c r="G232" s="87" t="s">
        <v>405</v>
      </c>
      <c r="H232" s="87" t="s">
        <v>406</v>
      </c>
      <c r="J232" s="92"/>
      <c r="K232" s="92"/>
      <c r="L232" s="92"/>
    </row>
    <row r="233" spans="1:12" ht="15.9">
      <c r="A233" s="85">
        <v>232</v>
      </c>
      <c r="B233" s="88" t="s">
        <v>11</v>
      </c>
      <c r="C233" s="87" t="s">
        <v>142</v>
      </c>
      <c r="D233" s="89" t="s">
        <v>293</v>
      </c>
      <c r="E233" s="87" t="s">
        <v>408</v>
      </c>
      <c r="F233" s="93" t="s">
        <v>409</v>
      </c>
      <c r="H233" s="87" t="s">
        <v>410</v>
      </c>
      <c r="J233" s="92"/>
      <c r="K233" s="92"/>
      <c r="L233" s="92"/>
    </row>
    <row r="234" spans="1:12" ht="15.9">
      <c r="A234" s="85">
        <v>233</v>
      </c>
      <c r="B234" s="88" t="s">
        <v>11</v>
      </c>
      <c r="C234" s="87" t="s">
        <v>32</v>
      </c>
      <c r="D234" s="115" t="s">
        <v>330</v>
      </c>
      <c r="E234" s="87" t="s">
        <v>331</v>
      </c>
      <c r="F234" s="90" t="s">
        <v>456</v>
      </c>
      <c r="G234" s="87" t="s">
        <v>457</v>
      </c>
      <c r="H234" s="93" t="s">
        <v>458</v>
      </c>
      <c r="I234" s="93" t="s">
        <v>459</v>
      </c>
      <c r="J234" s="92"/>
      <c r="K234" s="92"/>
      <c r="L234" s="92"/>
    </row>
    <row r="235" spans="1:12" ht="15.9">
      <c r="A235" s="85">
        <v>234</v>
      </c>
      <c r="B235" s="88" t="s">
        <v>11</v>
      </c>
      <c r="C235" s="87" t="s">
        <v>338</v>
      </c>
      <c r="D235" s="115" t="s">
        <v>336</v>
      </c>
      <c r="E235" s="87" t="s">
        <v>337</v>
      </c>
      <c r="F235" s="90" t="s">
        <v>469</v>
      </c>
      <c r="G235" s="87" t="s">
        <v>470</v>
      </c>
      <c r="H235" s="87" t="s">
        <v>471</v>
      </c>
      <c r="J235" s="92"/>
      <c r="K235" s="92"/>
      <c r="L235" s="92"/>
    </row>
    <row r="236" spans="1:12" ht="15.9">
      <c r="A236" s="85">
        <v>235</v>
      </c>
      <c r="B236" s="88" t="s">
        <v>11</v>
      </c>
      <c r="C236" s="87" t="s">
        <v>32</v>
      </c>
      <c r="D236" s="89" t="s">
        <v>375</v>
      </c>
      <c r="E236" s="87" t="s">
        <v>376</v>
      </c>
      <c r="F236" s="90" t="s">
        <v>503</v>
      </c>
      <c r="G236" s="87" t="s">
        <v>504</v>
      </c>
      <c r="H236" s="87" t="s">
        <v>390</v>
      </c>
      <c r="I236" s="91" t="s">
        <v>505</v>
      </c>
      <c r="J236" s="92"/>
      <c r="K236" s="92"/>
      <c r="L236" s="92"/>
    </row>
    <row r="237" spans="1:12" ht="15.9">
      <c r="A237" s="85">
        <v>236</v>
      </c>
      <c r="B237" s="88" t="s">
        <v>11</v>
      </c>
      <c r="C237" s="87" t="s">
        <v>142</v>
      </c>
      <c r="D237" s="89" t="s">
        <v>388</v>
      </c>
      <c r="E237" s="87" t="s">
        <v>520</v>
      </c>
      <c r="F237" s="90" t="s">
        <v>387</v>
      </c>
      <c r="H237" s="87" t="s">
        <v>146</v>
      </c>
      <c r="J237" s="92"/>
      <c r="K237" s="92"/>
      <c r="L237" s="92"/>
    </row>
    <row r="238" spans="1:12" ht="15.9">
      <c r="A238" s="85">
        <v>237</v>
      </c>
      <c r="B238" s="88" t="s">
        <v>11</v>
      </c>
      <c r="C238" s="87" t="s">
        <v>32</v>
      </c>
      <c r="D238" s="89" t="s">
        <v>414</v>
      </c>
      <c r="E238" s="87" t="s">
        <v>415</v>
      </c>
      <c r="F238" s="90" t="s">
        <v>567</v>
      </c>
      <c r="G238" s="87" t="s">
        <v>568</v>
      </c>
      <c r="H238" s="93" t="s">
        <v>569</v>
      </c>
      <c r="J238" s="92"/>
      <c r="K238" s="92"/>
      <c r="L238" s="92"/>
    </row>
    <row r="239" spans="1:12" ht="15.9">
      <c r="A239" s="85">
        <v>238</v>
      </c>
      <c r="B239" s="88" t="s">
        <v>11</v>
      </c>
      <c r="C239" s="87" t="s">
        <v>455</v>
      </c>
      <c r="D239" s="89" t="s">
        <v>451</v>
      </c>
      <c r="E239" s="87" t="s">
        <v>452</v>
      </c>
      <c r="F239" s="90" t="s">
        <v>618</v>
      </c>
      <c r="G239" s="87" t="s">
        <v>619</v>
      </c>
      <c r="H239" s="93" t="s">
        <v>620</v>
      </c>
      <c r="I239" s="93" t="s">
        <v>622</v>
      </c>
      <c r="J239" s="92"/>
      <c r="K239" s="92"/>
      <c r="L239" s="92"/>
    </row>
    <row r="240" spans="1:12" ht="15.9">
      <c r="A240" s="85">
        <v>239</v>
      </c>
      <c r="B240" s="88" t="s">
        <v>11</v>
      </c>
      <c r="C240" s="87" t="s">
        <v>455</v>
      </c>
      <c r="D240" s="115" t="s">
        <v>485</v>
      </c>
      <c r="E240" s="87" t="s">
        <v>625</v>
      </c>
      <c r="F240" s="90" t="s">
        <v>626</v>
      </c>
      <c r="G240" s="87" t="s">
        <v>627</v>
      </c>
      <c r="H240" s="93" t="s">
        <v>607</v>
      </c>
      <c r="J240" s="92"/>
      <c r="K240" s="92"/>
      <c r="L240" s="92"/>
    </row>
    <row r="241" spans="1:12" ht="47.6">
      <c r="A241" s="85">
        <v>240</v>
      </c>
      <c r="B241" s="88" t="s">
        <v>11</v>
      </c>
      <c r="C241" s="87" t="s">
        <v>32</v>
      </c>
      <c r="D241" s="89" t="s">
        <v>506</v>
      </c>
      <c r="E241" s="87" t="s">
        <v>507</v>
      </c>
      <c r="F241" s="121" t="s">
        <v>699</v>
      </c>
      <c r="G241" s="122" t="s">
        <v>502</v>
      </c>
      <c r="H241" s="93" t="s">
        <v>569</v>
      </c>
      <c r="I241" s="87" t="s">
        <v>701</v>
      </c>
      <c r="J241" s="92"/>
      <c r="K241" s="92"/>
      <c r="L241" s="92"/>
    </row>
    <row r="242" spans="1:12" ht="15.9">
      <c r="A242" s="85">
        <v>241</v>
      </c>
      <c r="B242" s="88" t="s">
        <v>11</v>
      </c>
      <c r="C242" s="87" t="s">
        <v>39</v>
      </c>
      <c r="D242" s="89" t="s">
        <v>542</v>
      </c>
      <c r="E242" s="87" t="s">
        <v>543</v>
      </c>
      <c r="F242" s="93" t="s">
        <v>740</v>
      </c>
      <c r="G242" s="87" t="s">
        <v>741</v>
      </c>
      <c r="H242" s="93" t="s">
        <v>742</v>
      </c>
      <c r="J242" s="92"/>
      <c r="K242" s="92"/>
      <c r="L242" s="92"/>
    </row>
    <row r="243" spans="1:12" ht="15.9">
      <c r="A243" s="85">
        <v>242</v>
      </c>
      <c r="B243" s="88" t="s">
        <v>11</v>
      </c>
      <c r="C243" s="87" t="s">
        <v>32</v>
      </c>
      <c r="D243" s="89" t="s">
        <v>603</v>
      </c>
      <c r="E243" s="87" t="s">
        <v>596</v>
      </c>
      <c r="F243" s="123" t="s">
        <v>812</v>
      </c>
      <c r="G243" s="87" t="s">
        <v>824</v>
      </c>
      <c r="H243" s="87" t="s">
        <v>798</v>
      </c>
      <c r="J243" s="92"/>
      <c r="K243" s="92"/>
      <c r="L243" s="92"/>
    </row>
    <row r="244" spans="1:12" ht="15.9">
      <c r="A244" s="85">
        <v>243</v>
      </c>
      <c r="B244" s="88" t="s">
        <v>11</v>
      </c>
      <c r="C244" s="87" t="s">
        <v>362</v>
      </c>
      <c r="D244" s="89" t="s">
        <v>658</v>
      </c>
      <c r="E244" s="87" t="s">
        <v>659</v>
      </c>
      <c r="F244" s="90" t="s">
        <v>851</v>
      </c>
      <c r="G244" s="87" t="s">
        <v>852</v>
      </c>
      <c r="H244" s="93" t="s">
        <v>588</v>
      </c>
      <c r="J244" s="92"/>
      <c r="K244" s="92"/>
      <c r="L244" s="92"/>
    </row>
    <row r="245" spans="1:12" ht="15.9">
      <c r="A245" s="85">
        <v>244</v>
      </c>
      <c r="B245" s="88" t="s">
        <v>11</v>
      </c>
      <c r="C245" s="87" t="s">
        <v>142</v>
      </c>
      <c r="D245" s="89" t="s">
        <v>677</v>
      </c>
      <c r="E245" s="87" t="s">
        <v>887</v>
      </c>
      <c r="F245" s="90" t="s">
        <v>888</v>
      </c>
      <c r="H245" s="87" t="s">
        <v>146</v>
      </c>
      <c r="J245" s="92"/>
      <c r="K245" s="92"/>
      <c r="L245" s="92"/>
    </row>
    <row r="246" spans="1:12" ht="15.9">
      <c r="A246" s="85">
        <v>245</v>
      </c>
      <c r="B246" s="88" t="s">
        <v>11</v>
      </c>
      <c r="C246" s="87" t="s">
        <v>142</v>
      </c>
      <c r="D246" s="89" t="s">
        <v>695</v>
      </c>
      <c r="E246" s="87" t="s">
        <v>898</v>
      </c>
      <c r="F246" s="90" t="s">
        <v>899</v>
      </c>
      <c r="G246" s="87" t="s">
        <v>900</v>
      </c>
      <c r="H246" s="93" t="s">
        <v>901</v>
      </c>
      <c r="J246" s="92"/>
      <c r="K246" s="92"/>
      <c r="L246" s="92"/>
    </row>
    <row r="247" spans="1:12" ht="15.9">
      <c r="A247" s="85">
        <v>246</v>
      </c>
      <c r="B247" s="88" t="s">
        <v>11</v>
      </c>
      <c r="C247" s="87" t="s">
        <v>142</v>
      </c>
      <c r="D247" s="89" t="s">
        <v>703</v>
      </c>
      <c r="E247" s="87" t="s">
        <v>705</v>
      </c>
      <c r="F247" s="90" t="s">
        <v>910</v>
      </c>
      <c r="G247" s="87" t="s">
        <v>911</v>
      </c>
      <c r="H247" s="87" t="s">
        <v>912</v>
      </c>
      <c r="I247" s="87" t="s">
        <v>913</v>
      </c>
      <c r="J247" s="92"/>
      <c r="K247" s="92"/>
      <c r="L247" s="92"/>
    </row>
    <row r="248" spans="1:12" ht="15.9">
      <c r="A248" s="85">
        <v>247</v>
      </c>
      <c r="B248" s="88" t="s">
        <v>11</v>
      </c>
      <c r="C248" s="87" t="s">
        <v>796</v>
      </c>
      <c r="D248" s="87" t="s">
        <v>793</v>
      </c>
      <c r="E248" s="87" t="s">
        <v>794</v>
      </c>
      <c r="F248" s="123" t="s">
        <v>1000</v>
      </c>
      <c r="G248" s="87" t="s">
        <v>1006</v>
      </c>
      <c r="H248" s="87" t="s">
        <v>1007</v>
      </c>
      <c r="J248" s="92"/>
      <c r="K248" s="92"/>
      <c r="L248" s="92"/>
    </row>
    <row r="249" spans="1:12" ht="31.75">
      <c r="A249" s="85">
        <v>248</v>
      </c>
      <c r="B249" s="88" t="s">
        <v>11</v>
      </c>
      <c r="C249" s="87" t="s">
        <v>39</v>
      </c>
      <c r="D249" s="89" t="s">
        <v>813</v>
      </c>
      <c r="E249" s="87" t="s">
        <v>814</v>
      </c>
      <c r="F249" s="90" t="s">
        <v>1029</v>
      </c>
      <c r="G249" s="87" t="s">
        <v>1030</v>
      </c>
      <c r="H249" s="93" t="s">
        <v>1031</v>
      </c>
      <c r="J249" s="92"/>
      <c r="K249" s="92"/>
      <c r="L249" s="92"/>
    </row>
    <row r="250" spans="1:12" ht="15.9">
      <c r="A250" s="85">
        <v>249</v>
      </c>
      <c r="B250" s="88" t="s">
        <v>11</v>
      </c>
      <c r="C250" s="87" t="s">
        <v>98</v>
      </c>
      <c r="D250" s="89" t="s">
        <v>831</v>
      </c>
      <c r="E250" s="87" t="s">
        <v>832</v>
      </c>
      <c r="F250" s="90" t="s">
        <v>1062</v>
      </c>
      <c r="G250" s="87" t="s">
        <v>1063</v>
      </c>
      <c r="H250" s="87" t="s">
        <v>1064</v>
      </c>
      <c r="I250" s="91" t="s">
        <v>1065</v>
      </c>
      <c r="J250" s="92"/>
      <c r="K250" s="92"/>
      <c r="L250" s="92"/>
    </row>
    <row r="251" spans="1:12" ht="15.9">
      <c r="A251" s="85">
        <v>250</v>
      </c>
      <c r="B251" s="88" t="s">
        <v>11</v>
      </c>
      <c r="C251" s="87" t="s">
        <v>98</v>
      </c>
      <c r="D251" s="89" t="s">
        <v>831</v>
      </c>
      <c r="E251" s="87" t="s">
        <v>832</v>
      </c>
      <c r="F251" s="90" t="s">
        <v>1071</v>
      </c>
      <c r="G251" s="87" t="s">
        <v>1074</v>
      </c>
      <c r="H251" s="87" t="s">
        <v>1064</v>
      </c>
      <c r="I251" s="91" t="s">
        <v>1065</v>
      </c>
      <c r="J251" s="92"/>
      <c r="K251" s="92"/>
      <c r="L251" s="92"/>
    </row>
    <row r="252" spans="1:12" ht="15.9">
      <c r="A252" s="85">
        <v>251</v>
      </c>
      <c r="B252" s="88" t="s">
        <v>11</v>
      </c>
      <c r="C252" s="87" t="s">
        <v>338</v>
      </c>
      <c r="D252" s="89" t="s">
        <v>844</v>
      </c>
      <c r="E252" s="87" t="s">
        <v>845</v>
      </c>
      <c r="F252" s="90" t="s">
        <v>849</v>
      </c>
      <c r="H252" s="93" t="s">
        <v>1082</v>
      </c>
      <c r="J252" s="92"/>
      <c r="K252" s="92"/>
      <c r="L252" s="92"/>
    </row>
    <row r="253" spans="1:12" ht="15.9">
      <c r="A253" s="85">
        <v>252</v>
      </c>
      <c r="B253" s="88" t="s">
        <v>11</v>
      </c>
      <c r="C253" s="87" t="s">
        <v>338</v>
      </c>
      <c r="D253" s="89" t="s">
        <v>858</v>
      </c>
      <c r="E253" s="87" t="s">
        <v>855</v>
      </c>
      <c r="F253" s="90" t="s">
        <v>857</v>
      </c>
      <c r="G253" s="87" t="s">
        <v>1090</v>
      </c>
      <c r="H253" s="93" t="s">
        <v>1091</v>
      </c>
      <c r="J253" s="92"/>
      <c r="K253" s="92"/>
      <c r="L253" s="92"/>
    </row>
    <row r="254" spans="1:12" ht="15.9">
      <c r="A254" s="85">
        <v>253</v>
      </c>
      <c r="B254" s="88" t="s">
        <v>11</v>
      </c>
      <c r="C254" s="87" t="s">
        <v>338</v>
      </c>
      <c r="D254" s="89" t="s">
        <v>854</v>
      </c>
      <c r="E254" s="87" t="s">
        <v>855</v>
      </c>
      <c r="F254" s="90" t="s">
        <v>864</v>
      </c>
      <c r="G254" s="87" t="s">
        <v>1096</v>
      </c>
      <c r="H254" s="93" t="s">
        <v>1097</v>
      </c>
      <c r="J254" s="92"/>
      <c r="K254" s="92"/>
      <c r="L254" s="92"/>
    </row>
    <row r="255" spans="1:12" ht="15.9">
      <c r="A255" s="85">
        <v>254</v>
      </c>
      <c r="B255" s="88" t="s">
        <v>11</v>
      </c>
      <c r="C255" s="87" t="s">
        <v>264</v>
      </c>
      <c r="D255" s="89" t="s">
        <v>869</v>
      </c>
      <c r="E255" s="87" t="s">
        <v>870</v>
      </c>
      <c r="F255" s="90" t="s">
        <v>868</v>
      </c>
      <c r="H255" s="93" t="s">
        <v>1099</v>
      </c>
      <c r="J255" s="92"/>
      <c r="K255" s="92"/>
      <c r="L255" s="92"/>
    </row>
    <row r="256" spans="1:12" ht="15.9">
      <c r="A256" s="85">
        <v>255</v>
      </c>
      <c r="B256" s="88" t="s">
        <v>11</v>
      </c>
      <c r="C256" s="87" t="s">
        <v>39</v>
      </c>
      <c r="D256" s="89" t="s">
        <v>890</v>
      </c>
      <c r="E256" s="87" t="s">
        <v>891</v>
      </c>
      <c r="F256" s="90" t="s">
        <v>1106</v>
      </c>
      <c r="G256" s="87" t="s">
        <v>1107</v>
      </c>
      <c r="H256" s="87" t="s">
        <v>1105</v>
      </c>
      <c r="J256" s="92"/>
      <c r="K256" s="92"/>
      <c r="L256" s="92"/>
    </row>
    <row r="257" spans="1:12" ht="15.9">
      <c r="A257" s="85">
        <v>256</v>
      </c>
      <c r="B257" s="88" t="s">
        <v>11</v>
      </c>
      <c r="C257" s="87" t="s">
        <v>32</v>
      </c>
      <c r="D257" s="89" t="s">
        <v>925</v>
      </c>
      <c r="E257" s="87" t="s">
        <v>926</v>
      </c>
      <c r="F257" s="90" t="s">
        <v>1144</v>
      </c>
      <c r="G257" s="87" t="s">
        <v>1146</v>
      </c>
      <c r="H257" s="87" t="s">
        <v>1132</v>
      </c>
      <c r="I257" s="87" t="s">
        <v>1148</v>
      </c>
      <c r="J257" s="92"/>
      <c r="K257" s="92"/>
      <c r="L257" s="92"/>
    </row>
    <row r="258" spans="1:12" ht="15.9">
      <c r="A258" s="85">
        <v>257</v>
      </c>
      <c r="B258" s="88" t="s">
        <v>11</v>
      </c>
      <c r="C258" s="87" t="s">
        <v>142</v>
      </c>
      <c r="D258" s="89" t="s">
        <v>968</v>
      </c>
      <c r="E258" s="87" t="s">
        <v>1162</v>
      </c>
      <c r="F258" s="90" t="s">
        <v>1163</v>
      </c>
      <c r="H258" s="87" t="s">
        <v>316</v>
      </c>
      <c r="J258" s="92"/>
      <c r="K258" s="92"/>
      <c r="L258" s="92"/>
    </row>
    <row r="259" spans="1:12" ht="15.9">
      <c r="A259" s="85">
        <v>258</v>
      </c>
      <c r="B259" s="88" t="s">
        <v>11</v>
      </c>
      <c r="C259" s="87" t="s">
        <v>142</v>
      </c>
      <c r="D259" s="89" t="s">
        <v>975</v>
      </c>
      <c r="E259" s="87" t="s">
        <v>1167</v>
      </c>
      <c r="F259" s="90" t="s">
        <v>1169</v>
      </c>
      <c r="H259" s="93" t="s">
        <v>410</v>
      </c>
      <c r="J259" s="92"/>
      <c r="K259" s="92"/>
      <c r="L259" s="92"/>
    </row>
    <row r="260" spans="1:12" ht="15.9">
      <c r="A260" s="85">
        <v>259</v>
      </c>
      <c r="B260" s="88" t="s">
        <v>11</v>
      </c>
      <c r="C260" s="87" t="s">
        <v>142</v>
      </c>
      <c r="D260" s="89" t="s">
        <v>988</v>
      </c>
      <c r="E260" s="87" t="s">
        <v>1177</v>
      </c>
      <c r="F260" s="90" t="s">
        <v>1178</v>
      </c>
      <c r="H260" s="93" t="s">
        <v>410</v>
      </c>
      <c r="J260" s="92"/>
      <c r="K260" s="92"/>
      <c r="L260" s="92"/>
    </row>
    <row r="261" spans="1:12" ht="15.9">
      <c r="A261" s="85">
        <v>260</v>
      </c>
      <c r="B261" s="88" t="s">
        <v>11</v>
      </c>
      <c r="C261" s="87" t="s">
        <v>142</v>
      </c>
      <c r="D261" s="89" t="s">
        <v>1013</v>
      </c>
      <c r="E261" s="87" t="s">
        <v>1195</v>
      </c>
      <c r="F261" s="90" t="s">
        <v>1196</v>
      </c>
      <c r="H261" s="87" t="s">
        <v>1197</v>
      </c>
      <c r="J261" s="92"/>
      <c r="K261" s="92"/>
      <c r="L261" s="92"/>
    </row>
    <row r="262" spans="1:12" ht="15.9">
      <c r="A262" s="85">
        <v>261</v>
      </c>
      <c r="B262" s="88" t="s">
        <v>11</v>
      </c>
      <c r="C262" s="87" t="s">
        <v>142</v>
      </c>
      <c r="D262" s="89" t="s">
        <v>1057</v>
      </c>
      <c r="E262" s="87" t="s">
        <v>1238</v>
      </c>
      <c r="F262" s="90" t="s">
        <v>1246</v>
      </c>
      <c r="G262" s="87" t="s">
        <v>405</v>
      </c>
      <c r="H262" s="87" t="s">
        <v>406</v>
      </c>
      <c r="J262" s="92"/>
      <c r="K262" s="92"/>
      <c r="L262" s="92"/>
    </row>
    <row r="263" spans="1:12" ht="15.9">
      <c r="A263" s="85">
        <v>262</v>
      </c>
      <c r="B263" s="88" t="s">
        <v>11</v>
      </c>
      <c r="C263" s="87" t="s">
        <v>32</v>
      </c>
      <c r="D263" s="89" t="s">
        <v>1079</v>
      </c>
      <c r="E263" s="87" t="s">
        <v>1068</v>
      </c>
      <c r="F263" s="90" t="s">
        <v>1078</v>
      </c>
      <c r="H263" s="87" t="s">
        <v>1274</v>
      </c>
      <c r="I263" s="87" t="s">
        <v>1275</v>
      </c>
      <c r="J263" s="92"/>
      <c r="K263" s="92"/>
      <c r="L263" s="92"/>
    </row>
    <row r="264" spans="1:12" ht="15.9">
      <c r="A264" s="85">
        <v>263</v>
      </c>
      <c r="B264" s="88" t="s">
        <v>11</v>
      </c>
      <c r="C264" s="87" t="s">
        <v>32</v>
      </c>
      <c r="D264" s="89" t="s">
        <v>1094</v>
      </c>
      <c r="E264" s="87" t="s">
        <v>1068</v>
      </c>
      <c r="F264" s="90" t="s">
        <v>1280</v>
      </c>
      <c r="G264" s="87" t="s">
        <v>1281</v>
      </c>
      <c r="H264" s="87" t="s">
        <v>1095</v>
      </c>
      <c r="J264" s="92"/>
      <c r="K264" s="92"/>
      <c r="L264" s="92"/>
    </row>
    <row r="265" spans="1:12" ht="15.9">
      <c r="A265" s="85">
        <v>264</v>
      </c>
      <c r="B265" s="88" t="s">
        <v>11</v>
      </c>
      <c r="C265" s="87" t="s">
        <v>32</v>
      </c>
      <c r="D265" s="89" t="s">
        <v>1109</v>
      </c>
      <c r="E265" s="87" t="s">
        <v>1068</v>
      </c>
      <c r="F265" s="90" t="s">
        <v>1288</v>
      </c>
      <c r="G265" s="87" t="s">
        <v>1289</v>
      </c>
      <c r="H265" s="87" t="s">
        <v>1290</v>
      </c>
      <c r="I265" s="87" t="s">
        <v>1291</v>
      </c>
      <c r="J265" s="92"/>
      <c r="K265" s="92"/>
      <c r="L265" s="92"/>
    </row>
    <row r="266" spans="1:12" ht="15.9">
      <c r="A266" s="85">
        <v>265</v>
      </c>
      <c r="B266" s="88" t="s">
        <v>11</v>
      </c>
      <c r="C266" s="87" t="s">
        <v>32</v>
      </c>
      <c r="D266" s="89" t="s">
        <v>1124</v>
      </c>
      <c r="E266" s="87" t="s">
        <v>1068</v>
      </c>
      <c r="F266" s="87" t="s">
        <v>1294</v>
      </c>
      <c r="G266" s="87" t="s">
        <v>1296</v>
      </c>
      <c r="H266" s="87" t="s">
        <v>1298</v>
      </c>
      <c r="J266" s="92"/>
      <c r="K266" s="92"/>
      <c r="L266" s="92"/>
    </row>
    <row r="267" spans="1:12" ht="15.9">
      <c r="A267" s="85">
        <v>266</v>
      </c>
      <c r="B267" s="88" t="s">
        <v>11</v>
      </c>
      <c r="C267" s="87" t="s">
        <v>142</v>
      </c>
      <c r="D267" s="89" t="s">
        <v>1129</v>
      </c>
      <c r="E267" s="87" t="s">
        <v>1313</v>
      </c>
      <c r="F267" s="90" t="s">
        <v>1314</v>
      </c>
      <c r="H267" s="93" t="s">
        <v>146</v>
      </c>
      <c r="J267" s="92"/>
      <c r="K267" s="92"/>
      <c r="L267" s="92"/>
    </row>
    <row r="268" spans="1:12" ht="15.9">
      <c r="A268" s="85">
        <v>267</v>
      </c>
      <c r="B268" s="88" t="s">
        <v>11</v>
      </c>
      <c r="C268" s="87" t="s">
        <v>98</v>
      </c>
      <c r="D268" s="87" t="s">
        <v>1135</v>
      </c>
      <c r="E268" s="87" t="s">
        <v>1136</v>
      </c>
      <c r="F268" s="90" t="s">
        <v>1134</v>
      </c>
      <c r="H268" s="87" t="s">
        <v>110</v>
      </c>
      <c r="I268" s="91" t="s">
        <v>1320</v>
      </c>
      <c r="J268" s="92"/>
      <c r="K268" s="92"/>
      <c r="L268" s="92"/>
    </row>
    <row r="269" spans="1:12" ht="15.9">
      <c r="A269" s="85">
        <v>268</v>
      </c>
      <c r="B269" s="88" t="s">
        <v>11</v>
      </c>
      <c r="C269" s="87" t="s">
        <v>1161</v>
      </c>
      <c r="D269" s="87" t="s">
        <v>1193</v>
      </c>
      <c r="E269" s="87" t="s">
        <v>1181</v>
      </c>
      <c r="F269" s="90" t="s">
        <v>1192</v>
      </c>
      <c r="H269" s="91" t="s">
        <v>1374</v>
      </c>
      <c r="I269" s="87" t="s">
        <v>1375</v>
      </c>
      <c r="J269" s="92"/>
      <c r="K269" s="92"/>
      <c r="L269" s="92"/>
    </row>
    <row r="270" spans="1:12" ht="15.9">
      <c r="A270" s="85">
        <v>269</v>
      </c>
      <c r="B270" s="88" t="s">
        <v>11</v>
      </c>
      <c r="C270" s="87" t="s">
        <v>39</v>
      </c>
      <c r="D270" s="89" t="s">
        <v>1212</v>
      </c>
      <c r="E270" s="87" t="s">
        <v>1213</v>
      </c>
      <c r="F270" s="90" t="s">
        <v>1401</v>
      </c>
      <c r="G270" s="87" t="s">
        <v>1402</v>
      </c>
      <c r="H270" s="124" t="s">
        <v>1404</v>
      </c>
      <c r="J270" s="92"/>
      <c r="K270" s="92"/>
      <c r="L270" s="92"/>
    </row>
    <row r="271" spans="1:12" ht="15.9">
      <c r="A271" s="85">
        <v>270</v>
      </c>
      <c r="B271" s="88" t="s">
        <v>11</v>
      </c>
      <c r="C271" s="87" t="s">
        <v>142</v>
      </c>
      <c r="D271" s="87" t="s">
        <v>1231</v>
      </c>
      <c r="E271" s="87" t="s">
        <v>1459</v>
      </c>
      <c r="F271" s="90" t="s">
        <v>1460</v>
      </c>
      <c r="H271" s="87" t="s">
        <v>1461</v>
      </c>
      <c r="J271" s="92"/>
      <c r="K271" s="92"/>
      <c r="L271" s="92"/>
    </row>
    <row r="272" spans="1:12" ht="15.9">
      <c r="A272" s="85">
        <v>271</v>
      </c>
      <c r="B272" s="88" t="s">
        <v>11</v>
      </c>
      <c r="C272" s="87" t="s">
        <v>142</v>
      </c>
      <c r="D272" s="93" t="s">
        <v>1240</v>
      </c>
      <c r="E272" s="87" t="s">
        <v>1465</v>
      </c>
      <c r="F272" s="90" t="s">
        <v>1466</v>
      </c>
      <c r="H272" s="87" t="s">
        <v>175</v>
      </c>
      <c r="J272" s="92"/>
      <c r="K272" s="92"/>
      <c r="L272" s="92"/>
    </row>
    <row r="273" spans="1:12" ht="15.9">
      <c r="A273" s="85">
        <v>272</v>
      </c>
      <c r="B273" s="88" t="s">
        <v>11</v>
      </c>
      <c r="C273" s="87" t="s">
        <v>338</v>
      </c>
      <c r="D273" s="89" t="s">
        <v>1244</v>
      </c>
      <c r="E273" s="87" t="s">
        <v>1245</v>
      </c>
      <c r="F273" s="93" t="s">
        <v>1472</v>
      </c>
      <c r="G273" s="87" t="s">
        <v>1473</v>
      </c>
      <c r="H273" s="87" t="s">
        <v>1474</v>
      </c>
      <c r="J273" s="92"/>
      <c r="K273" s="92"/>
      <c r="L273" s="92"/>
    </row>
    <row r="274" spans="1:12" ht="15.9">
      <c r="A274" s="85">
        <v>273</v>
      </c>
      <c r="B274" s="88" t="s">
        <v>11</v>
      </c>
      <c r="C274" s="87" t="s">
        <v>142</v>
      </c>
      <c r="D274" s="87" t="s">
        <v>1269</v>
      </c>
      <c r="E274" s="87" t="s">
        <v>1510</v>
      </c>
      <c r="F274" s="90" t="s">
        <v>1277</v>
      </c>
      <c r="H274" s="93" t="s">
        <v>1511</v>
      </c>
      <c r="J274" s="92"/>
      <c r="K274" s="92"/>
      <c r="L274" s="92"/>
    </row>
    <row r="275" spans="1:12" ht="15.9">
      <c r="A275" s="85">
        <v>274</v>
      </c>
      <c r="B275" s="88" t="s">
        <v>11</v>
      </c>
      <c r="C275" s="87" t="s">
        <v>98</v>
      </c>
      <c r="D275" s="89" t="s">
        <v>1284</v>
      </c>
      <c r="E275" s="87" t="s">
        <v>1285</v>
      </c>
      <c r="F275" s="90" t="s">
        <v>1283</v>
      </c>
      <c r="H275" s="87" t="s">
        <v>103</v>
      </c>
      <c r="I275" s="91" t="s">
        <v>1536</v>
      </c>
      <c r="J275" s="92"/>
      <c r="K275" s="92"/>
      <c r="L275" s="92"/>
    </row>
    <row r="276" spans="1:12" ht="15.9">
      <c r="A276" s="85">
        <v>275</v>
      </c>
      <c r="B276" s="88" t="s">
        <v>11</v>
      </c>
      <c r="C276" s="87" t="s">
        <v>13</v>
      </c>
      <c r="D276" s="89" t="s">
        <v>1307</v>
      </c>
      <c r="E276" s="87" t="s">
        <v>1308</v>
      </c>
      <c r="F276" s="90" t="s">
        <v>1602</v>
      </c>
      <c r="G276" s="87" t="s">
        <v>1603</v>
      </c>
      <c r="H276" s="125" t="s">
        <v>1114</v>
      </c>
      <c r="J276" s="92"/>
      <c r="K276" s="92"/>
      <c r="L276" s="92"/>
    </row>
    <row r="277" spans="1:12" ht="15.9">
      <c r="A277" s="85">
        <v>276</v>
      </c>
      <c r="B277" s="88" t="s">
        <v>11</v>
      </c>
      <c r="C277" s="87" t="s">
        <v>362</v>
      </c>
      <c r="D277" s="89" t="s">
        <v>1330</v>
      </c>
      <c r="E277" s="87" t="s">
        <v>1331</v>
      </c>
      <c r="F277" s="123" t="s">
        <v>1628</v>
      </c>
      <c r="G277" s="87" t="s">
        <v>1629</v>
      </c>
      <c r="H277" s="121" t="s">
        <v>1623</v>
      </c>
      <c r="J277" s="92"/>
      <c r="K277" s="92"/>
      <c r="L277" s="92"/>
    </row>
    <row r="278" spans="1:12" ht="15.9">
      <c r="A278" s="85">
        <v>277</v>
      </c>
      <c r="B278" s="88" t="s">
        <v>11</v>
      </c>
      <c r="C278" s="87" t="s">
        <v>362</v>
      </c>
      <c r="D278" s="89" t="s">
        <v>1330</v>
      </c>
      <c r="E278" s="87" t="s">
        <v>1331</v>
      </c>
      <c r="F278" s="93" t="s">
        <v>1630</v>
      </c>
      <c r="G278" s="87" t="s">
        <v>1632</v>
      </c>
      <c r="H278" s="87" t="s">
        <v>1633</v>
      </c>
      <c r="J278" s="92"/>
      <c r="K278" s="92"/>
      <c r="L278" s="92"/>
    </row>
    <row r="279" spans="1:12" ht="15.9">
      <c r="A279" s="85">
        <v>278</v>
      </c>
      <c r="B279" s="88" t="s">
        <v>11</v>
      </c>
      <c r="C279" s="87" t="s">
        <v>142</v>
      </c>
      <c r="D279" s="89" t="s">
        <v>1346</v>
      </c>
      <c r="E279" s="87" t="s">
        <v>1639</v>
      </c>
      <c r="F279" s="90" t="s">
        <v>365</v>
      </c>
      <c r="H279" s="87" t="s">
        <v>1644</v>
      </c>
      <c r="J279" s="92"/>
      <c r="K279" s="92"/>
      <c r="L279" s="92"/>
    </row>
    <row r="280" spans="1:12" ht="15.9">
      <c r="A280" s="85">
        <v>279</v>
      </c>
      <c r="B280" s="88" t="s">
        <v>11</v>
      </c>
      <c r="C280" s="87" t="s">
        <v>142</v>
      </c>
      <c r="D280" s="115" t="s">
        <v>1346</v>
      </c>
      <c r="E280" s="87" t="s">
        <v>1639</v>
      </c>
      <c r="F280" s="90" t="s">
        <v>1650</v>
      </c>
      <c r="H280" s="87" t="s">
        <v>1642</v>
      </c>
      <c r="J280" s="92"/>
      <c r="K280" s="92"/>
      <c r="L280" s="92"/>
    </row>
    <row r="281" spans="1:12" ht="15.9">
      <c r="A281" s="85">
        <v>280</v>
      </c>
      <c r="B281" s="88" t="s">
        <v>11</v>
      </c>
      <c r="C281" s="87" t="s">
        <v>142</v>
      </c>
      <c r="D281" s="89" t="s">
        <v>1391</v>
      </c>
      <c r="E281" s="87" t="s">
        <v>1680</v>
      </c>
      <c r="F281" s="90" t="s">
        <v>1681</v>
      </c>
      <c r="H281" s="87" t="s">
        <v>245</v>
      </c>
      <c r="J281" s="92"/>
      <c r="K281" s="92"/>
      <c r="L281" s="92"/>
    </row>
    <row r="282" spans="1:12" ht="15.9">
      <c r="A282" s="85">
        <v>281</v>
      </c>
      <c r="B282" s="88" t="s">
        <v>11</v>
      </c>
      <c r="C282" s="87" t="s">
        <v>142</v>
      </c>
      <c r="D282" s="89" t="s">
        <v>1391</v>
      </c>
      <c r="E282" s="87" t="s">
        <v>1680</v>
      </c>
      <c r="F282" s="90" t="s">
        <v>1686</v>
      </c>
      <c r="H282" s="87" t="s">
        <v>245</v>
      </c>
      <c r="J282" s="92"/>
      <c r="K282" s="92"/>
      <c r="L282" s="92"/>
    </row>
    <row r="283" spans="1:12" ht="15.9">
      <c r="A283" s="85">
        <v>282</v>
      </c>
      <c r="B283" s="88" t="s">
        <v>11</v>
      </c>
      <c r="C283" s="87" t="s">
        <v>142</v>
      </c>
      <c r="D283" s="89" t="s">
        <v>1411</v>
      </c>
      <c r="E283" s="87" t="s">
        <v>1697</v>
      </c>
      <c r="F283" s="90" t="s">
        <v>1700</v>
      </c>
      <c r="H283" s="87" t="s">
        <v>175</v>
      </c>
      <c r="J283" s="92"/>
      <c r="K283" s="92"/>
      <c r="L283" s="92"/>
    </row>
    <row r="284" spans="1:12" ht="15.9">
      <c r="A284" s="85">
        <v>283</v>
      </c>
      <c r="B284" s="88" t="s">
        <v>11</v>
      </c>
      <c r="C284" s="87" t="s">
        <v>782</v>
      </c>
      <c r="D284" s="89" t="s">
        <v>1443</v>
      </c>
      <c r="E284" s="87" t="s">
        <v>1444</v>
      </c>
      <c r="F284" s="123" t="s">
        <v>1739</v>
      </c>
      <c r="G284" s="87" t="s">
        <v>1740</v>
      </c>
      <c r="H284" s="87" t="s">
        <v>1741</v>
      </c>
      <c r="J284" s="92"/>
      <c r="K284" s="92"/>
      <c r="L284" s="92"/>
    </row>
    <row r="285" spans="1:12" ht="15.9">
      <c r="A285" s="85">
        <v>284</v>
      </c>
      <c r="B285" s="88" t="s">
        <v>11</v>
      </c>
      <c r="C285" s="87" t="s">
        <v>39</v>
      </c>
      <c r="D285" s="89" t="s">
        <v>1477</v>
      </c>
      <c r="E285" s="87" t="s">
        <v>1478</v>
      </c>
      <c r="F285" s="90" t="s">
        <v>1780</v>
      </c>
      <c r="G285" s="87" t="s">
        <v>1781</v>
      </c>
      <c r="H285" s="87" t="s">
        <v>1776</v>
      </c>
      <c r="J285" s="92"/>
      <c r="K285" s="92"/>
      <c r="L285" s="92"/>
    </row>
    <row r="286" spans="1:12" ht="15.9">
      <c r="A286" s="85">
        <v>285</v>
      </c>
      <c r="B286" s="88" t="s">
        <v>11</v>
      </c>
      <c r="C286" s="87" t="s">
        <v>338</v>
      </c>
      <c r="D286" s="89" t="s">
        <v>1495</v>
      </c>
      <c r="E286" s="87" t="s">
        <v>1496</v>
      </c>
      <c r="F286" s="90" t="s">
        <v>510</v>
      </c>
      <c r="G286" s="87" t="s">
        <v>1809</v>
      </c>
      <c r="H286" s="93" t="s">
        <v>1796</v>
      </c>
      <c r="J286" s="92"/>
      <c r="K286" s="92"/>
      <c r="L286" s="92"/>
    </row>
    <row r="287" spans="1:12" ht="15.9">
      <c r="A287" s="85">
        <v>286</v>
      </c>
      <c r="B287" s="88" t="s">
        <v>11</v>
      </c>
      <c r="C287" s="87" t="s">
        <v>13</v>
      </c>
      <c r="D287" s="89" t="s">
        <v>1500</v>
      </c>
      <c r="E287" s="87" t="s">
        <v>1501</v>
      </c>
      <c r="F287" s="90" t="s">
        <v>1833</v>
      </c>
      <c r="G287" s="87" t="s">
        <v>1835</v>
      </c>
      <c r="H287" s="87" t="s">
        <v>1836</v>
      </c>
      <c r="J287" s="92"/>
      <c r="K287" s="92"/>
      <c r="L287" s="92"/>
    </row>
    <row r="288" spans="1:12" ht="15.9">
      <c r="A288" s="85">
        <v>287</v>
      </c>
      <c r="B288" s="88" t="s">
        <v>11</v>
      </c>
      <c r="C288" s="87" t="s">
        <v>1161</v>
      </c>
      <c r="D288" s="89" t="s">
        <v>1513</v>
      </c>
      <c r="E288" s="87" t="s">
        <v>1514</v>
      </c>
      <c r="F288" s="90" t="s">
        <v>1851</v>
      </c>
      <c r="G288" s="87" t="s">
        <v>1852</v>
      </c>
      <c r="H288" s="87" t="s">
        <v>1853</v>
      </c>
      <c r="J288" s="92"/>
      <c r="K288" s="92"/>
      <c r="L288" s="92"/>
    </row>
    <row r="289" spans="1:12" ht="15.9">
      <c r="A289" s="85">
        <v>288</v>
      </c>
      <c r="B289" s="88" t="s">
        <v>11</v>
      </c>
      <c r="C289" s="87" t="s">
        <v>142</v>
      </c>
      <c r="D289" s="89" t="s">
        <v>1568</v>
      </c>
      <c r="E289" s="87" t="s">
        <v>1915</v>
      </c>
      <c r="F289" s="90" t="s">
        <v>1916</v>
      </c>
      <c r="H289" s="87" t="s">
        <v>146</v>
      </c>
      <c r="J289" s="92"/>
      <c r="K289" s="92"/>
      <c r="L289" s="92"/>
    </row>
    <row r="290" spans="1:12" ht="15.9">
      <c r="A290" s="85">
        <v>289</v>
      </c>
      <c r="B290" s="88" t="s">
        <v>11</v>
      </c>
      <c r="C290" s="87" t="s">
        <v>32</v>
      </c>
      <c r="D290" s="89" t="s">
        <v>1606</v>
      </c>
      <c r="E290" s="87" t="s">
        <v>1608</v>
      </c>
      <c r="F290" s="90" t="s">
        <v>1938</v>
      </c>
      <c r="G290" s="87" t="s">
        <v>1939</v>
      </c>
      <c r="H290" s="87" t="s">
        <v>84</v>
      </c>
      <c r="J290" s="92"/>
      <c r="K290" s="92"/>
      <c r="L290" s="92"/>
    </row>
    <row r="291" spans="1:12" ht="15.9">
      <c r="A291" s="85">
        <v>290</v>
      </c>
      <c r="B291" s="88" t="s">
        <v>11</v>
      </c>
      <c r="C291" s="87" t="s">
        <v>142</v>
      </c>
      <c r="D291" s="89" t="s">
        <v>1640</v>
      </c>
      <c r="E291" s="87" t="s">
        <v>1964</v>
      </c>
      <c r="F291" s="90" t="s">
        <v>1965</v>
      </c>
      <c r="H291" s="87" t="s">
        <v>316</v>
      </c>
      <c r="J291" s="92"/>
      <c r="K291" s="92"/>
      <c r="L291" s="92"/>
    </row>
    <row r="292" spans="1:12" ht="15.9">
      <c r="A292" s="85">
        <v>291</v>
      </c>
      <c r="B292" s="88" t="s">
        <v>11</v>
      </c>
      <c r="C292" s="87" t="s">
        <v>338</v>
      </c>
      <c r="D292" s="89" t="s">
        <v>1646</v>
      </c>
      <c r="E292" s="87" t="s">
        <v>1647</v>
      </c>
      <c r="F292" s="93" t="s">
        <v>1989</v>
      </c>
      <c r="G292" s="87" t="s">
        <v>1990</v>
      </c>
      <c r="H292" s="87" t="s">
        <v>1992</v>
      </c>
      <c r="J292" s="92"/>
      <c r="K292" s="92"/>
      <c r="L292" s="92"/>
    </row>
    <row r="293" spans="1:12" ht="15.9">
      <c r="A293" s="85">
        <v>292</v>
      </c>
      <c r="B293" s="88" t="s">
        <v>11</v>
      </c>
      <c r="C293" s="87" t="s">
        <v>338</v>
      </c>
      <c r="D293" s="115" t="s">
        <v>1656</v>
      </c>
      <c r="E293" s="87" t="s">
        <v>1647</v>
      </c>
      <c r="F293" s="90" t="s">
        <v>1996</v>
      </c>
      <c r="G293" s="87" t="s">
        <v>1997</v>
      </c>
      <c r="H293" s="87" t="s">
        <v>1998</v>
      </c>
      <c r="I293" s="87" t="s">
        <v>1999</v>
      </c>
      <c r="J293" s="92"/>
      <c r="K293" s="92"/>
      <c r="L293" s="92"/>
    </row>
    <row r="294" spans="1:12" ht="15.9">
      <c r="A294" s="85">
        <v>293</v>
      </c>
      <c r="B294" s="88" t="s">
        <v>11</v>
      </c>
      <c r="C294" s="87" t="s">
        <v>39</v>
      </c>
      <c r="D294" s="89" t="s">
        <v>1753</v>
      </c>
      <c r="E294" s="87" t="s">
        <v>1754</v>
      </c>
      <c r="F294" s="90" t="s">
        <v>2075</v>
      </c>
      <c r="G294" s="87" t="s">
        <v>2076</v>
      </c>
      <c r="H294" s="88" t="s">
        <v>2077</v>
      </c>
      <c r="J294" s="92"/>
      <c r="K294" s="92"/>
      <c r="L294" s="92"/>
    </row>
    <row r="295" spans="1:12" ht="15.9">
      <c r="A295" s="85">
        <v>294</v>
      </c>
      <c r="B295" s="88" t="s">
        <v>11</v>
      </c>
      <c r="C295" s="87" t="s">
        <v>264</v>
      </c>
      <c r="D295" s="89" t="s">
        <v>1778</v>
      </c>
      <c r="E295" s="87" t="s">
        <v>1767</v>
      </c>
      <c r="F295" s="93" t="s">
        <v>2103</v>
      </c>
      <c r="G295" s="87" t="s">
        <v>2104</v>
      </c>
      <c r="H295" s="87" t="s">
        <v>2105</v>
      </c>
      <c r="J295" s="92"/>
      <c r="K295" s="92"/>
      <c r="L295" s="92"/>
    </row>
    <row r="296" spans="1:12" ht="15.9">
      <c r="A296" s="85">
        <v>295</v>
      </c>
      <c r="B296" s="88" t="s">
        <v>11</v>
      </c>
      <c r="C296" s="87" t="s">
        <v>362</v>
      </c>
      <c r="D296" s="89" t="s">
        <v>1825</v>
      </c>
      <c r="E296" s="87" t="s">
        <v>1812</v>
      </c>
      <c r="F296" s="123" t="s">
        <v>2194</v>
      </c>
      <c r="G296" s="87" t="s">
        <v>2195</v>
      </c>
      <c r="H296" s="87" t="s">
        <v>842</v>
      </c>
      <c r="J296" s="92"/>
      <c r="K296" s="92"/>
      <c r="L296" s="92"/>
    </row>
    <row r="297" spans="1:12" ht="15.9">
      <c r="A297" s="85">
        <v>296</v>
      </c>
      <c r="B297" s="88" t="s">
        <v>11</v>
      </c>
      <c r="C297" s="87" t="s">
        <v>362</v>
      </c>
      <c r="D297" s="89" t="s">
        <v>1828</v>
      </c>
      <c r="E297" s="87" t="s">
        <v>1812</v>
      </c>
      <c r="F297" s="123" t="s">
        <v>2196</v>
      </c>
      <c r="G297" s="87" t="s">
        <v>2197</v>
      </c>
      <c r="H297" s="87" t="s">
        <v>842</v>
      </c>
      <c r="J297" s="92"/>
      <c r="K297" s="92"/>
      <c r="L297" s="92"/>
    </row>
    <row r="298" spans="1:12" ht="15.9">
      <c r="A298" s="85">
        <v>297</v>
      </c>
      <c r="B298" s="88" t="s">
        <v>11</v>
      </c>
      <c r="C298" s="87" t="s">
        <v>782</v>
      </c>
      <c r="D298" s="89" t="s">
        <v>1847</v>
      </c>
      <c r="E298" s="87" t="s">
        <v>1839</v>
      </c>
      <c r="F298" s="90" t="s">
        <v>2224</v>
      </c>
      <c r="G298" s="87" t="s">
        <v>2226</v>
      </c>
      <c r="H298" s="87" t="s">
        <v>1741</v>
      </c>
      <c r="J298" s="92"/>
      <c r="K298" s="92"/>
      <c r="L298" s="92"/>
    </row>
    <row r="299" spans="1:12" ht="15.9">
      <c r="A299" s="85">
        <v>298</v>
      </c>
      <c r="B299" s="88" t="s">
        <v>11</v>
      </c>
      <c r="C299" s="87" t="s">
        <v>142</v>
      </c>
      <c r="D299" s="89" t="s">
        <v>1881</v>
      </c>
      <c r="E299" s="87" t="s">
        <v>2280</v>
      </c>
      <c r="F299" s="90" t="s">
        <v>2281</v>
      </c>
      <c r="H299" s="87" t="s">
        <v>2282</v>
      </c>
      <c r="J299" s="92"/>
      <c r="K299" s="92"/>
      <c r="L299" s="92"/>
    </row>
    <row r="300" spans="1:12" ht="15.9">
      <c r="A300" s="85">
        <v>299</v>
      </c>
      <c r="B300" s="88" t="s">
        <v>11</v>
      </c>
      <c r="C300" s="87" t="s">
        <v>142</v>
      </c>
      <c r="D300" s="89" t="s">
        <v>1881</v>
      </c>
      <c r="E300" s="87" t="s">
        <v>2280</v>
      </c>
      <c r="F300" s="90" t="s">
        <v>2289</v>
      </c>
      <c r="H300" s="87" t="s">
        <v>2282</v>
      </c>
      <c r="J300" s="92"/>
      <c r="K300" s="92"/>
      <c r="L300" s="92"/>
    </row>
    <row r="301" spans="1:12" ht="15.9">
      <c r="A301" s="85">
        <v>300</v>
      </c>
      <c r="B301" s="88" t="s">
        <v>11</v>
      </c>
      <c r="C301" s="87" t="s">
        <v>142</v>
      </c>
      <c r="D301" s="89" t="s">
        <v>1881</v>
      </c>
      <c r="E301" s="87" t="s">
        <v>2280</v>
      </c>
      <c r="F301" s="90" t="s">
        <v>2297</v>
      </c>
      <c r="H301" s="87" t="s">
        <v>2282</v>
      </c>
      <c r="J301" s="92"/>
      <c r="K301" s="92"/>
      <c r="L301" s="92"/>
    </row>
    <row r="302" spans="1:12" ht="15.9">
      <c r="A302" s="85">
        <v>301</v>
      </c>
      <c r="B302" s="88" t="s">
        <v>11</v>
      </c>
      <c r="C302" s="87" t="s">
        <v>142</v>
      </c>
      <c r="D302" s="89" t="s">
        <v>1950</v>
      </c>
      <c r="E302" s="87" t="s">
        <v>2345</v>
      </c>
      <c r="F302" s="90" t="s">
        <v>2346</v>
      </c>
      <c r="H302" s="87" t="s">
        <v>316</v>
      </c>
      <c r="J302" s="92"/>
      <c r="K302" s="92"/>
      <c r="L302" s="92"/>
    </row>
    <row r="303" spans="1:12" ht="15.9">
      <c r="A303" s="85">
        <v>302</v>
      </c>
      <c r="B303" s="88" t="s">
        <v>11</v>
      </c>
      <c r="C303" s="87" t="s">
        <v>142</v>
      </c>
      <c r="D303" s="89" t="s">
        <v>1957</v>
      </c>
      <c r="E303" s="87" t="s">
        <v>2349</v>
      </c>
      <c r="F303" s="90" t="s">
        <v>2351</v>
      </c>
      <c r="H303" s="87" t="s">
        <v>222</v>
      </c>
      <c r="J303" s="92"/>
      <c r="K303" s="92"/>
      <c r="L303" s="92"/>
    </row>
    <row r="304" spans="1:12" ht="15.9">
      <c r="A304" s="85">
        <v>303</v>
      </c>
      <c r="B304" s="88" t="s">
        <v>11</v>
      </c>
      <c r="C304" s="87" t="s">
        <v>142</v>
      </c>
      <c r="D304" s="89" t="s">
        <v>1957</v>
      </c>
      <c r="E304" s="87" t="s">
        <v>2349</v>
      </c>
      <c r="F304" s="90" t="s">
        <v>2357</v>
      </c>
      <c r="G304" s="87" t="s">
        <v>2358</v>
      </c>
      <c r="H304" s="87" t="s">
        <v>901</v>
      </c>
      <c r="J304" s="92"/>
      <c r="K304" s="92"/>
      <c r="L304" s="92"/>
    </row>
    <row r="305" spans="1:12" ht="15.9">
      <c r="A305" s="85">
        <v>304</v>
      </c>
      <c r="B305" s="88" t="s">
        <v>11</v>
      </c>
      <c r="C305" s="87" t="s">
        <v>52</v>
      </c>
      <c r="D305" s="89" t="s">
        <v>1977</v>
      </c>
      <c r="E305" s="87" t="s">
        <v>1978</v>
      </c>
      <c r="F305" s="90" t="s">
        <v>2370</v>
      </c>
      <c r="G305" s="87" t="s">
        <v>2371</v>
      </c>
      <c r="H305" s="87" t="s">
        <v>775</v>
      </c>
      <c r="I305" s="87" t="s">
        <v>776</v>
      </c>
      <c r="J305" s="92"/>
      <c r="K305" s="92"/>
      <c r="L305" s="92"/>
    </row>
    <row r="306" spans="1:12" ht="15.9">
      <c r="A306" s="85">
        <v>305</v>
      </c>
      <c r="B306" s="88" t="s">
        <v>11</v>
      </c>
      <c r="C306" s="87" t="s">
        <v>142</v>
      </c>
      <c r="D306" s="89" t="s">
        <v>1993</v>
      </c>
      <c r="E306" s="87" t="s">
        <v>2388</v>
      </c>
      <c r="F306" s="90" t="s">
        <v>2389</v>
      </c>
      <c r="G306" s="87" t="s">
        <v>2390</v>
      </c>
      <c r="H306" s="87" t="s">
        <v>2391</v>
      </c>
      <c r="J306" s="92"/>
      <c r="K306" s="92"/>
      <c r="L306" s="92"/>
    </row>
    <row r="307" spans="1:12" ht="15.9">
      <c r="A307" s="85">
        <v>306</v>
      </c>
      <c r="B307" s="88" t="s">
        <v>11</v>
      </c>
      <c r="C307" s="87" t="s">
        <v>553</v>
      </c>
      <c r="D307" s="89" t="s">
        <v>2020</v>
      </c>
      <c r="E307" s="87" t="s">
        <v>2021</v>
      </c>
      <c r="F307" s="90" t="s">
        <v>2411</v>
      </c>
      <c r="G307" s="87" t="s">
        <v>2412</v>
      </c>
      <c r="H307" s="87" t="s">
        <v>2022</v>
      </c>
      <c r="J307" s="92"/>
      <c r="K307" s="92"/>
      <c r="L307" s="92"/>
    </row>
    <row r="308" spans="1:12" ht="15.9">
      <c r="A308" s="85">
        <v>307</v>
      </c>
      <c r="B308" s="88" t="s">
        <v>11</v>
      </c>
      <c r="C308" s="87" t="s">
        <v>142</v>
      </c>
      <c r="D308" s="115" t="s">
        <v>2044</v>
      </c>
      <c r="E308" s="87" t="s">
        <v>2417</v>
      </c>
      <c r="F308" s="90" t="s">
        <v>2418</v>
      </c>
      <c r="G308" s="87" t="s">
        <v>2419</v>
      </c>
      <c r="H308" s="87" t="s">
        <v>406</v>
      </c>
      <c r="J308" s="92"/>
      <c r="K308" s="92"/>
      <c r="L308" s="92"/>
    </row>
    <row r="309" spans="1:12" ht="15.9">
      <c r="A309" s="85">
        <v>308</v>
      </c>
      <c r="B309" s="88" t="s">
        <v>11</v>
      </c>
      <c r="C309" s="87" t="s">
        <v>338</v>
      </c>
      <c r="D309" s="89" t="s">
        <v>2049</v>
      </c>
      <c r="E309" s="87" t="s">
        <v>2050</v>
      </c>
      <c r="F309" s="90" t="s">
        <v>2048</v>
      </c>
      <c r="H309" s="87" t="s">
        <v>1097</v>
      </c>
      <c r="J309" s="92"/>
      <c r="K309" s="92"/>
      <c r="L309" s="92"/>
    </row>
    <row r="310" spans="1:12" ht="15.9">
      <c r="A310" s="85">
        <v>309</v>
      </c>
      <c r="B310" s="88" t="s">
        <v>11</v>
      </c>
      <c r="C310" s="87" t="s">
        <v>142</v>
      </c>
      <c r="D310" s="89" t="s">
        <v>2054</v>
      </c>
      <c r="E310" s="87" t="s">
        <v>2429</v>
      </c>
      <c r="F310" s="90" t="s">
        <v>2431</v>
      </c>
      <c r="H310" s="87" t="s">
        <v>901</v>
      </c>
      <c r="J310" s="92"/>
      <c r="K310" s="92"/>
      <c r="L310" s="92"/>
    </row>
    <row r="311" spans="1:12" ht="15.9">
      <c r="A311" s="85">
        <v>310</v>
      </c>
      <c r="B311" s="88" t="s">
        <v>11</v>
      </c>
      <c r="C311" s="87" t="s">
        <v>142</v>
      </c>
      <c r="D311" s="89" t="s">
        <v>2062</v>
      </c>
      <c r="E311" s="87" t="s">
        <v>2432</v>
      </c>
      <c r="F311" s="90" t="s">
        <v>2433</v>
      </c>
      <c r="H311" s="87" t="s">
        <v>245</v>
      </c>
      <c r="J311" s="92"/>
      <c r="K311" s="92"/>
      <c r="L311" s="92"/>
    </row>
    <row r="312" spans="1:12" ht="15.9">
      <c r="A312" s="85">
        <v>311</v>
      </c>
      <c r="B312" s="88" t="s">
        <v>11</v>
      </c>
      <c r="C312" s="87" t="s">
        <v>142</v>
      </c>
      <c r="D312" s="87" t="s">
        <v>2080</v>
      </c>
      <c r="E312" s="87" t="s">
        <v>2443</v>
      </c>
      <c r="F312" s="90" t="s">
        <v>2079</v>
      </c>
      <c r="H312" s="87" t="s">
        <v>2444</v>
      </c>
      <c r="J312" s="92"/>
      <c r="K312" s="92"/>
      <c r="L312" s="92"/>
    </row>
    <row r="313" spans="1:12" ht="15.9">
      <c r="A313" s="85">
        <v>312</v>
      </c>
      <c r="B313" s="88" t="s">
        <v>11</v>
      </c>
      <c r="C313" s="87" t="s">
        <v>13</v>
      </c>
      <c r="D313" s="89" t="s">
        <v>2100</v>
      </c>
      <c r="E313" s="87" t="s">
        <v>2101</v>
      </c>
      <c r="F313" s="90" t="s">
        <v>2480</v>
      </c>
      <c r="G313" s="87" t="s">
        <v>2481</v>
      </c>
      <c r="H313" s="87" t="s">
        <v>2474</v>
      </c>
      <c r="J313" s="92"/>
      <c r="K313" s="92"/>
      <c r="L313" s="92"/>
    </row>
    <row r="314" spans="1:12" ht="15.9">
      <c r="A314" s="85">
        <v>313</v>
      </c>
      <c r="B314" s="88" t="s">
        <v>11</v>
      </c>
      <c r="C314" s="87" t="s">
        <v>39</v>
      </c>
      <c r="D314" s="89" t="s">
        <v>2126</v>
      </c>
      <c r="E314" s="87" t="s">
        <v>2127</v>
      </c>
      <c r="F314" s="90" t="s">
        <v>2498</v>
      </c>
      <c r="G314" s="87" t="s">
        <v>2499</v>
      </c>
      <c r="H314" s="87" t="s">
        <v>2500</v>
      </c>
      <c r="J314" s="92"/>
      <c r="K314" s="92"/>
      <c r="L314" s="92"/>
    </row>
    <row r="315" spans="1:12" ht="15.9">
      <c r="A315" s="85">
        <v>314</v>
      </c>
      <c r="B315" s="88" t="s">
        <v>11</v>
      </c>
      <c r="C315" s="87" t="s">
        <v>142</v>
      </c>
      <c r="D315" s="87" t="s">
        <v>2142</v>
      </c>
      <c r="E315" s="87" t="s">
        <v>2523</v>
      </c>
      <c r="F315" s="90" t="s">
        <v>2585</v>
      </c>
      <c r="H315" s="87" t="s">
        <v>2526</v>
      </c>
      <c r="J315" s="92"/>
      <c r="K315" s="92"/>
      <c r="L315" s="92"/>
    </row>
    <row r="316" spans="1:12" ht="15.9">
      <c r="A316" s="85">
        <v>315</v>
      </c>
      <c r="B316" s="88" t="s">
        <v>11</v>
      </c>
      <c r="C316" s="87" t="s">
        <v>142</v>
      </c>
      <c r="D316" s="89" t="s">
        <v>2167</v>
      </c>
      <c r="E316" s="87" t="s">
        <v>2613</v>
      </c>
      <c r="F316" s="90" t="s">
        <v>2614</v>
      </c>
      <c r="G316" s="87" t="s">
        <v>2615</v>
      </c>
      <c r="H316" s="87" t="s">
        <v>175</v>
      </c>
      <c r="J316" s="92"/>
      <c r="K316" s="92"/>
      <c r="L316" s="92"/>
    </row>
    <row r="317" spans="1:12" ht="15.9">
      <c r="A317" s="85">
        <v>316</v>
      </c>
      <c r="B317" s="88" t="s">
        <v>11</v>
      </c>
      <c r="C317" s="87" t="s">
        <v>39</v>
      </c>
      <c r="D317" s="123" t="s">
        <v>2312</v>
      </c>
      <c r="E317" s="87" t="s">
        <v>2221</v>
      </c>
      <c r="F317" s="90" t="s">
        <v>2720</v>
      </c>
      <c r="G317" s="87" t="s">
        <v>2721</v>
      </c>
      <c r="H317" s="121" t="s">
        <v>2722</v>
      </c>
      <c r="I317" s="87" t="s">
        <v>2723</v>
      </c>
      <c r="J317" s="92"/>
      <c r="K317" s="92"/>
      <c r="L317" s="92"/>
    </row>
    <row r="318" spans="1:12" ht="15.9">
      <c r="A318" s="85">
        <v>317</v>
      </c>
      <c r="B318" s="88" t="s">
        <v>11</v>
      </c>
      <c r="C318" s="87" t="s">
        <v>32</v>
      </c>
      <c r="D318" s="123" t="s">
        <v>2367</v>
      </c>
      <c r="E318" s="87" t="s">
        <v>2368</v>
      </c>
      <c r="F318" s="93" t="s">
        <v>2760</v>
      </c>
      <c r="G318" s="87" t="s">
        <v>2761</v>
      </c>
      <c r="H318" s="87" t="s">
        <v>767</v>
      </c>
      <c r="J318" s="92"/>
      <c r="K318" s="92"/>
      <c r="L318" s="92"/>
    </row>
    <row r="319" spans="1:12" ht="15.9">
      <c r="A319" s="85">
        <v>318</v>
      </c>
      <c r="B319" s="88" t="s">
        <v>11</v>
      </c>
      <c r="C319" s="87" t="s">
        <v>32</v>
      </c>
      <c r="D319" s="89" t="s">
        <v>2382</v>
      </c>
      <c r="E319" s="87" t="s">
        <v>2383</v>
      </c>
      <c r="F319" s="90" t="s">
        <v>2763</v>
      </c>
      <c r="G319" s="87" t="s">
        <v>2764</v>
      </c>
      <c r="H319" s="87" t="s">
        <v>74</v>
      </c>
      <c r="J319" s="92"/>
      <c r="K319" s="92"/>
      <c r="L319" s="92"/>
    </row>
    <row r="320" spans="1:12" ht="15.9">
      <c r="A320" s="85">
        <v>319</v>
      </c>
      <c r="B320" s="88" t="s">
        <v>11</v>
      </c>
      <c r="C320" s="87" t="s">
        <v>236</v>
      </c>
      <c r="D320" s="89" t="s">
        <v>2393</v>
      </c>
      <c r="E320" s="87" t="s">
        <v>2394</v>
      </c>
      <c r="F320" s="90" t="s">
        <v>2765</v>
      </c>
      <c r="G320" s="87" t="s">
        <v>2766</v>
      </c>
      <c r="H320" s="87" t="s">
        <v>2767</v>
      </c>
      <c r="J320" s="92"/>
      <c r="K320" s="92"/>
      <c r="L320" s="92"/>
    </row>
    <row r="321" spans="1:12" ht="15.9">
      <c r="A321" s="85">
        <v>320</v>
      </c>
      <c r="B321" s="88" t="s">
        <v>11</v>
      </c>
      <c r="C321" s="87" t="s">
        <v>264</v>
      </c>
      <c r="D321" s="89" t="s">
        <v>2414</v>
      </c>
      <c r="E321" s="87" t="s">
        <v>2405</v>
      </c>
      <c r="F321" s="90" t="s">
        <v>2773</v>
      </c>
      <c r="G321" s="87" t="s">
        <v>2774</v>
      </c>
      <c r="H321" s="87" t="s">
        <v>2775</v>
      </c>
      <c r="J321" s="92"/>
      <c r="K321" s="92"/>
      <c r="L321" s="92"/>
    </row>
    <row r="322" spans="1:12" ht="15.9">
      <c r="A322" s="85">
        <v>321</v>
      </c>
      <c r="B322" s="88" t="s">
        <v>11</v>
      </c>
      <c r="C322" s="87" t="s">
        <v>264</v>
      </c>
      <c r="D322" s="123" t="s">
        <v>2422</v>
      </c>
      <c r="E322" s="87" t="s">
        <v>2423</v>
      </c>
      <c r="F322" s="90" t="s">
        <v>2776</v>
      </c>
      <c r="G322" s="87" t="s">
        <v>2777</v>
      </c>
      <c r="H322" s="87" t="s">
        <v>2778</v>
      </c>
      <c r="J322" s="92"/>
      <c r="K322" s="92"/>
      <c r="L322" s="92"/>
    </row>
    <row r="323" spans="1:12" ht="15.9">
      <c r="A323" s="85">
        <v>322</v>
      </c>
      <c r="B323" s="88" t="s">
        <v>11</v>
      </c>
      <c r="C323" s="87" t="s">
        <v>142</v>
      </c>
      <c r="D323" s="89" t="s">
        <v>2435</v>
      </c>
      <c r="E323" s="87" t="s">
        <v>2783</v>
      </c>
      <c r="F323" s="90" t="s">
        <v>2784</v>
      </c>
      <c r="H323" s="87" t="s">
        <v>2526</v>
      </c>
      <c r="J323" s="92"/>
      <c r="K323" s="92"/>
      <c r="L323" s="92"/>
    </row>
    <row r="324" spans="1:12" ht="15.9">
      <c r="A324" s="85">
        <v>323</v>
      </c>
      <c r="B324" s="88" t="s">
        <v>11</v>
      </c>
      <c r="C324" s="87" t="s">
        <v>142</v>
      </c>
      <c r="D324" s="123" t="s">
        <v>2472</v>
      </c>
      <c r="E324" s="87" t="s">
        <v>2440</v>
      </c>
      <c r="F324" s="90" t="s">
        <v>2471</v>
      </c>
      <c r="H324" s="87" t="s">
        <v>2791</v>
      </c>
      <c r="J324" s="92"/>
      <c r="K324" s="92"/>
      <c r="L324" s="92"/>
    </row>
    <row r="325" spans="1:12" ht="15.9">
      <c r="A325" s="85">
        <v>324</v>
      </c>
      <c r="B325" s="88" t="s">
        <v>11</v>
      </c>
      <c r="C325" s="87" t="s">
        <v>142</v>
      </c>
      <c r="D325" s="89" t="s">
        <v>2478</v>
      </c>
      <c r="E325" s="87" t="s">
        <v>2440</v>
      </c>
      <c r="F325" s="90" t="s">
        <v>2792</v>
      </c>
      <c r="H325" s="87" t="s">
        <v>245</v>
      </c>
      <c r="J325" s="92"/>
      <c r="K325" s="92"/>
      <c r="L325" s="92"/>
    </row>
    <row r="326" spans="1:12" ht="15.9">
      <c r="A326" s="85">
        <v>325</v>
      </c>
      <c r="B326" s="88" t="s">
        <v>11</v>
      </c>
      <c r="C326" s="87" t="s">
        <v>142</v>
      </c>
      <c r="D326" s="89" t="s">
        <v>2483</v>
      </c>
      <c r="E326" s="87" t="s">
        <v>2440</v>
      </c>
      <c r="F326" s="90" t="s">
        <v>2793</v>
      </c>
      <c r="H326" s="87" t="s">
        <v>245</v>
      </c>
      <c r="J326" s="92"/>
      <c r="K326" s="92"/>
      <c r="L326" s="92"/>
    </row>
    <row r="327" spans="1:12" ht="15.9">
      <c r="A327" s="85">
        <v>326</v>
      </c>
      <c r="B327" s="88" t="s">
        <v>11</v>
      </c>
      <c r="C327" s="87" t="s">
        <v>142</v>
      </c>
      <c r="D327" s="89" t="s">
        <v>2491</v>
      </c>
      <c r="E327" s="87" t="s">
        <v>2440</v>
      </c>
      <c r="F327" s="90" t="s">
        <v>2794</v>
      </c>
      <c r="H327" s="87" t="s">
        <v>901</v>
      </c>
      <c r="J327" s="92"/>
      <c r="K327" s="92"/>
      <c r="L327" s="92"/>
    </row>
    <row r="328" spans="1:12" ht="15.9">
      <c r="A328" s="85">
        <v>327</v>
      </c>
      <c r="B328" s="88" t="s">
        <v>11</v>
      </c>
      <c r="C328" s="87" t="s">
        <v>142</v>
      </c>
      <c r="D328" s="89" t="s">
        <v>2497</v>
      </c>
      <c r="E328" s="87" t="s">
        <v>2440</v>
      </c>
      <c r="F328" s="90" t="s">
        <v>2795</v>
      </c>
      <c r="H328" s="87" t="s">
        <v>901</v>
      </c>
      <c r="J328" s="92"/>
      <c r="K328" s="92"/>
      <c r="L328" s="92"/>
    </row>
    <row r="329" spans="1:12" ht="15.9">
      <c r="A329" s="85">
        <v>328</v>
      </c>
      <c r="B329" s="88" t="s">
        <v>11</v>
      </c>
      <c r="C329" s="87" t="s">
        <v>142</v>
      </c>
      <c r="D329" s="89" t="s">
        <v>2503</v>
      </c>
      <c r="E329" s="87" t="s">
        <v>2440</v>
      </c>
      <c r="F329" s="90" t="s">
        <v>2796</v>
      </c>
      <c r="G329" s="87" t="s">
        <v>2797</v>
      </c>
      <c r="H329" s="87" t="s">
        <v>901</v>
      </c>
      <c r="J329" s="92"/>
      <c r="K329" s="92"/>
      <c r="L329" s="92"/>
    </row>
    <row r="330" spans="1:12" ht="15.9">
      <c r="A330" s="85">
        <v>329</v>
      </c>
      <c r="B330" s="88" t="s">
        <v>11</v>
      </c>
      <c r="C330" s="87" t="s">
        <v>142</v>
      </c>
      <c r="D330" s="89" t="s">
        <v>2509</v>
      </c>
      <c r="E330" s="87" t="s">
        <v>2440</v>
      </c>
      <c r="F330" s="90" t="s">
        <v>2798</v>
      </c>
      <c r="H330" s="87" t="s">
        <v>901</v>
      </c>
      <c r="J330" s="92"/>
      <c r="K330" s="92"/>
      <c r="L330" s="92"/>
    </row>
    <row r="331" spans="1:12" ht="15.9">
      <c r="A331" s="85">
        <v>330</v>
      </c>
      <c r="B331" s="88" t="s">
        <v>11</v>
      </c>
      <c r="C331" s="87" t="s">
        <v>142</v>
      </c>
      <c r="D331" s="89" t="s">
        <v>2513</v>
      </c>
      <c r="E331" s="87" t="s">
        <v>2440</v>
      </c>
      <c r="F331" s="90" t="s">
        <v>2799</v>
      </c>
      <c r="H331" s="87" t="s">
        <v>901</v>
      </c>
      <c r="J331" s="92"/>
      <c r="K331" s="92"/>
      <c r="L331" s="92"/>
    </row>
    <row r="332" spans="1:12" ht="15.9">
      <c r="A332" s="85">
        <v>331</v>
      </c>
      <c r="B332" s="88" t="s">
        <v>11</v>
      </c>
      <c r="C332" s="87" t="s">
        <v>142</v>
      </c>
      <c r="D332" s="115" t="s">
        <v>2521</v>
      </c>
      <c r="E332" s="87" t="s">
        <v>2440</v>
      </c>
      <c r="F332" s="90" t="s">
        <v>2800</v>
      </c>
      <c r="H332" s="87" t="s">
        <v>253</v>
      </c>
      <c r="J332" s="92"/>
      <c r="K332" s="92"/>
      <c r="L332" s="92"/>
    </row>
    <row r="333" spans="1:12" ht="15.9">
      <c r="A333" s="85">
        <v>332</v>
      </c>
      <c r="B333" s="88" t="s">
        <v>11</v>
      </c>
      <c r="C333" s="87" t="s">
        <v>142</v>
      </c>
      <c r="D333" s="115" t="s">
        <v>2528</v>
      </c>
      <c r="E333" s="87" t="s">
        <v>2440</v>
      </c>
      <c r="F333" s="90" t="s">
        <v>2801</v>
      </c>
      <c r="H333" s="87" t="s">
        <v>253</v>
      </c>
      <c r="J333" s="92"/>
      <c r="K333" s="92"/>
      <c r="L333" s="92"/>
    </row>
    <row r="334" spans="1:12" ht="15.9">
      <c r="A334" s="85">
        <v>333</v>
      </c>
      <c r="B334" s="88" t="s">
        <v>11</v>
      </c>
      <c r="C334" s="87" t="s">
        <v>142</v>
      </c>
      <c r="D334" s="89" t="s">
        <v>2531</v>
      </c>
      <c r="E334" s="87" t="s">
        <v>2440</v>
      </c>
      <c r="F334" s="90" t="s">
        <v>2802</v>
      </c>
      <c r="G334" s="87" t="s">
        <v>2803</v>
      </c>
      <c r="H334" s="87" t="s">
        <v>253</v>
      </c>
      <c r="J334" s="92"/>
      <c r="K334" s="92"/>
      <c r="L334" s="92"/>
    </row>
    <row r="335" spans="1:12" ht="15.9">
      <c r="A335" s="85">
        <v>334</v>
      </c>
      <c r="B335" s="88" t="s">
        <v>11</v>
      </c>
      <c r="C335" s="87" t="s">
        <v>338</v>
      </c>
      <c r="D335" s="123" t="s">
        <v>2534</v>
      </c>
      <c r="E335" s="87" t="s">
        <v>2535</v>
      </c>
      <c r="F335" s="93" t="s">
        <v>2807</v>
      </c>
      <c r="G335" s="87" t="s">
        <v>2808</v>
      </c>
      <c r="H335" s="87" t="s">
        <v>2809</v>
      </c>
      <c r="J335" s="92"/>
      <c r="K335" s="92"/>
      <c r="L335" s="92"/>
    </row>
    <row r="336" spans="1:12" ht="15.9">
      <c r="A336" s="85">
        <v>335</v>
      </c>
      <c r="B336" s="88" t="s">
        <v>11</v>
      </c>
      <c r="C336" s="87" t="s">
        <v>39</v>
      </c>
      <c r="D336" s="123" t="s">
        <v>2544</v>
      </c>
      <c r="E336" s="87" t="s">
        <v>2545</v>
      </c>
      <c r="F336" s="90" t="s">
        <v>2815</v>
      </c>
      <c r="G336" s="87" t="s">
        <v>2816</v>
      </c>
      <c r="H336" s="87" t="s">
        <v>2817</v>
      </c>
      <c r="J336" s="92"/>
      <c r="K336" s="92"/>
      <c r="L336" s="92"/>
    </row>
    <row r="337" spans="1:12" ht="15.9">
      <c r="A337" s="85">
        <v>336</v>
      </c>
      <c r="B337" s="88" t="s">
        <v>11</v>
      </c>
      <c r="C337" s="87" t="s">
        <v>98</v>
      </c>
      <c r="D337" s="89" t="s">
        <v>2552</v>
      </c>
      <c r="E337" s="87" t="s">
        <v>2553</v>
      </c>
      <c r="F337" s="90" t="s">
        <v>2820</v>
      </c>
      <c r="G337" s="87" t="s">
        <v>2821</v>
      </c>
      <c r="H337" s="87" t="s">
        <v>2822</v>
      </c>
      <c r="J337" s="92"/>
      <c r="K337" s="92"/>
      <c r="L337" s="92"/>
    </row>
    <row r="338" spans="1:12" ht="15.9">
      <c r="A338" s="85">
        <v>337</v>
      </c>
      <c r="B338" s="88" t="s">
        <v>11</v>
      </c>
      <c r="C338" s="87" t="s">
        <v>32</v>
      </c>
      <c r="D338" s="89" t="s">
        <v>2567</v>
      </c>
      <c r="E338" s="87" t="s">
        <v>2558</v>
      </c>
      <c r="F338" s="90" t="s">
        <v>2828</v>
      </c>
      <c r="G338" s="87" t="s">
        <v>2829</v>
      </c>
      <c r="H338" s="87" t="s">
        <v>2823</v>
      </c>
      <c r="J338" s="92"/>
      <c r="K338" s="92"/>
      <c r="L338" s="92"/>
    </row>
    <row r="339" spans="1:12" ht="15.9">
      <c r="A339" s="85">
        <v>338</v>
      </c>
      <c r="B339" s="88" t="s">
        <v>11</v>
      </c>
      <c r="C339" s="87" t="s">
        <v>32</v>
      </c>
      <c r="D339" s="89" t="s">
        <v>2567</v>
      </c>
      <c r="E339" s="87" t="s">
        <v>2558</v>
      </c>
      <c r="F339" s="90" t="s">
        <v>2830</v>
      </c>
      <c r="G339" s="87" t="s">
        <v>2831</v>
      </c>
      <c r="H339" s="87" t="s">
        <v>2824</v>
      </c>
      <c r="J339" s="92"/>
      <c r="K339" s="92"/>
      <c r="L339" s="92"/>
    </row>
    <row r="340" spans="1:12" ht="15.9">
      <c r="A340" s="85">
        <v>339</v>
      </c>
      <c r="B340" s="88" t="s">
        <v>11</v>
      </c>
      <c r="C340" s="87" t="s">
        <v>39</v>
      </c>
      <c r="D340" s="89" t="s">
        <v>2602</v>
      </c>
      <c r="E340" s="87" t="s">
        <v>2603</v>
      </c>
      <c r="F340" s="90" t="s">
        <v>2838</v>
      </c>
      <c r="G340" s="87" t="s">
        <v>2839</v>
      </c>
      <c r="H340" s="87" t="s">
        <v>2689</v>
      </c>
      <c r="I340" s="87" t="s">
        <v>2690</v>
      </c>
      <c r="J340" s="92"/>
      <c r="K340" s="92"/>
      <c r="L340" s="92"/>
    </row>
    <row r="341" spans="1:12" ht="15.9">
      <c r="A341" s="85">
        <v>340</v>
      </c>
      <c r="B341" s="88" t="s">
        <v>11</v>
      </c>
      <c r="C341" s="87" t="s">
        <v>142</v>
      </c>
      <c r="D341" s="89" t="s">
        <v>2610</v>
      </c>
      <c r="E341" s="87" t="s">
        <v>2840</v>
      </c>
      <c r="F341" s="90" t="s">
        <v>2841</v>
      </c>
      <c r="H341" s="87" t="s">
        <v>410</v>
      </c>
      <c r="J341" s="92"/>
      <c r="K341" s="92"/>
      <c r="L341" s="92"/>
    </row>
    <row r="342" spans="1:12" ht="15.9">
      <c r="A342" s="85">
        <v>341</v>
      </c>
      <c r="B342" s="88" t="s">
        <v>11</v>
      </c>
      <c r="C342" s="87" t="s">
        <v>39</v>
      </c>
      <c r="D342" s="89" t="s">
        <v>2645</v>
      </c>
      <c r="E342" s="87" t="s">
        <v>2647</v>
      </c>
      <c r="F342" s="90" t="s">
        <v>2865</v>
      </c>
      <c r="G342" s="87" t="s">
        <v>2866</v>
      </c>
      <c r="H342" s="87" t="s">
        <v>2867</v>
      </c>
      <c r="J342" s="92"/>
      <c r="K342" s="92"/>
      <c r="L342" s="92"/>
    </row>
    <row r="343" spans="1:12" ht="14.15">
      <c r="A343" s="85">
        <v>342</v>
      </c>
      <c r="B343" s="88" t="s">
        <v>11</v>
      </c>
      <c r="C343" s="87" t="s">
        <v>362</v>
      </c>
      <c r="D343" s="87" t="s">
        <v>1581</v>
      </c>
      <c r="E343" s="87" t="s">
        <v>1582</v>
      </c>
      <c r="F343" s="87" t="s">
        <v>1583</v>
      </c>
      <c r="G343" s="87" t="s">
        <v>1584</v>
      </c>
      <c r="H343" s="87" t="s">
        <v>1217</v>
      </c>
      <c r="J343" s="92"/>
      <c r="K343" s="92"/>
      <c r="L343" s="92"/>
    </row>
    <row r="344" spans="1:12" ht="14.15">
      <c r="A344" s="85">
        <v>343</v>
      </c>
      <c r="B344" s="87" t="s">
        <v>11</v>
      </c>
      <c r="C344" s="87" t="s">
        <v>236</v>
      </c>
      <c r="D344" s="87" t="s">
        <v>270</v>
      </c>
      <c r="E344" s="87" t="s">
        <v>271</v>
      </c>
      <c r="F344" s="87" t="s">
        <v>272</v>
      </c>
      <c r="H344" s="87" t="s">
        <v>273</v>
      </c>
      <c r="J344" s="92"/>
      <c r="K344" s="92"/>
      <c r="L344" s="92"/>
    </row>
    <row r="345" spans="1:12" ht="14.15">
      <c r="A345" s="85">
        <v>344</v>
      </c>
      <c r="B345" s="87" t="s">
        <v>11</v>
      </c>
      <c r="C345" s="87" t="s">
        <v>236</v>
      </c>
      <c r="D345" s="87" t="s">
        <v>2515</v>
      </c>
      <c r="E345" s="87" t="s">
        <v>2516</v>
      </c>
      <c r="F345" s="87" t="s">
        <v>2517</v>
      </c>
      <c r="G345" s="87" t="s">
        <v>2518</v>
      </c>
      <c r="H345" s="87" t="s">
        <v>692</v>
      </c>
      <c r="J345" s="92"/>
      <c r="K345" s="92"/>
      <c r="L345" s="92"/>
    </row>
    <row r="346" spans="1:12" ht="14.15">
      <c r="A346" s="85">
        <v>345</v>
      </c>
      <c r="B346" s="87" t="s">
        <v>11</v>
      </c>
      <c r="C346" s="87" t="s">
        <v>236</v>
      </c>
      <c r="D346" s="87" t="s">
        <v>2768</v>
      </c>
      <c r="E346" s="87" t="s">
        <v>2394</v>
      </c>
      <c r="F346" s="87" t="s">
        <v>2769</v>
      </c>
      <c r="G346" s="87" t="s">
        <v>2770</v>
      </c>
      <c r="H346" s="87" t="s">
        <v>2771</v>
      </c>
      <c r="J346" s="92"/>
      <c r="K346" s="92"/>
      <c r="L346" s="92"/>
    </row>
    <row r="347" spans="1:12" ht="14.15">
      <c r="A347" s="85">
        <v>346</v>
      </c>
      <c r="B347" s="87" t="s">
        <v>11</v>
      </c>
      <c r="C347" s="87" t="s">
        <v>236</v>
      </c>
      <c r="D347" s="87" t="s">
        <v>744</v>
      </c>
      <c r="E347" s="87" t="s">
        <v>745</v>
      </c>
      <c r="F347" s="87" t="s">
        <v>746</v>
      </c>
      <c r="G347" s="87" t="s">
        <v>747</v>
      </c>
      <c r="H347" s="87" t="s">
        <v>748</v>
      </c>
      <c r="J347" s="92"/>
      <c r="K347" s="92"/>
      <c r="L347" s="92"/>
    </row>
    <row r="348" spans="1:12" ht="14.15">
      <c r="A348" s="85">
        <v>347</v>
      </c>
      <c r="B348" s="87" t="s">
        <v>11</v>
      </c>
      <c r="C348" s="87" t="s">
        <v>236</v>
      </c>
      <c r="D348" s="87" t="s">
        <v>1571</v>
      </c>
      <c r="E348" s="87" t="s">
        <v>1572</v>
      </c>
      <c r="F348" s="87" t="s">
        <v>1573</v>
      </c>
      <c r="G348" s="87" t="s">
        <v>1574</v>
      </c>
      <c r="H348" s="87" t="s">
        <v>1575</v>
      </c>
      <c r="J348" s="92"/>
      <c r="K348" s="92"/>
      <c r="L348" s="92"/>
    </row>
    <row r="349" spans="1:12" ht="14.15">
      <c r="A349" s="85">
        <v>348</v>
      </c>
      <c r="B349" s="87" t="s">
        <v>11</v>
      </c>
      <c r="C349" s="87" t="s">
        <v>236</v>
      </c>
      <c r="D349" s="87" t="s">
        <v>2162</v>
      </c>
      <c r="E349" s="87" t="s">
        <v>2163</v>
      </c>
      <c r="F349" s="87" t="s">
        <v>2164</v>
      </c>
      <c r="G349" s="87" t="s">
        <v>2165</v>
      </c>
      <c r="H349" s="87" t="s">
        <v>273</v>
      </c>
      <c r="J349" s="92"/>
      <c r="K349" s="92"/>
      <c r="L349" s="92"/>
    </row>
    <row r="350" spans="1:12" ht="14.15">
      <c r="A350" s="85">
        <v>349</v>
      </c>
      <c r="B350" s="87" t="s">
        <v>11</v>
      </c>
      <c r="C350" s="87" t="s">
        <v>236</v>
      </c>
      <c r="D350" s="87" t="s">
        <v>2849</v>
      </c>
      <c r="E350" s="87" t="s">
        <v>2850</v>
      </c>
      <c r="F350" s="87" t="s">
        <v>2851</v>
      </c>
      <c r="G350" s="87" t="s">
        <v>2852</v>
      </c>
      <c r="H350" s="87" t="s">
        <v>2853</v>
      </c>
      <c r="J350" s="92"/>
      <c r="K350" s="92"/>
      <c r="L350" s="92"/>
    </row>
    <row r="351" spans="1:12" ht="14.15">
      <c r="A351" s="85">
        <v>350</v>
      </c>
      <c r="B351" s="87" t="s">
        <v>11</v>
      </c>
      <c r="C351" s="87" t="s">
        <v>236</v>
      </c>
      <c r="D351" s="87" t="s">
        <v>237</v>
      </c>
      <c r="E351" s="87" t="s">
        <v>238</v>
      </c>
      <c r="F351" s="87" t="s">
        <v>239</v>
      </c>
      <c r="G351" s="87" t="s">
        <v>240</v>
      </c>
      <c r="H351" s="87" t="s">
        <v>241</v>
      </c>
      <c r="I351" s="87" t="s">
        <v>242</v>
      </c>
      <c r="J351" s="92"/>
      <c r="K351" s="92"/>
      <c r="L351" s="92"/>
    </row>
    <row r="352" spans="1:12" ht="14.15">
      <c r="A352" s="85">
        <v>351</v>
      </c>
      <c r="B352" s="87" t="s">
        <v>11</v>
      </c>
      <c r="C352" s="87" t="s">
        <v>236</v>
      </c>
      <c r="D352" s="87" t="s">
        <v>686</v>
      </c>
      <c r="E352" s="87" t="s">
        <v>688</v>
      </c>
      <c r="F352" s="87" t="s">
        <v>689</v>
      </c>
      <c r="G352" s="87" t="s">
        <v>690</v>
      </c>
      <c r="H352" s="87" t="s">
        <v>691</v>
      </c>
      <c r="I352" s="87" t="s">
        <v>692</v>
      </c>
      <c r="J352" s="92"/>
      <c r="K352" s="92"/>
      <c r="L352" s="92"/>
    </row>
    <row r="353" spans="1:12" ht="15.9">
      <c r="A353" s="85">
        <v>352</v>
      </c>
      <c r="B353" s="88" t="s">
        <v>11</v>
      </c>
      <c r="C353" s="87" t="s">
        <v>142</v>
      </c>
      <c r="D353" s="89" t="s">
        <v>922</v>
      </c>
      <c r="E353" s="87" t="s">
        <v>705</v>
      </c>
      <c r="F353" s="90" t="s">
        <v>923</v>
      </c>
      <c r="H353" s="87" t="s">
        <v>912</v>
      </c>
      <c r="J353" s="92"/>
      <c r="K353" s="92"/>
      <c r="L353" s="92"/>
    </row>
    <row r="354" spans="1:12" ht="14.15">
      <c r="A354" s="85">
        <v>353</v>
      </c>
      <c r="B354" s="88" t="s">
        <v>11</v>
      </c>
      <c r="C354" s="87" t="s">
        <v>52</v>
      </c>
      <c r="D354" s="87" t="s">
        <v>1769</v>
      </c>
      <c r="E354" s="87" t="s">
        <v>1770</v>
      </c>
      <c r="F354" s="87" t="s">
        <v>1771</v>
      </c>
      <c r="H354" s="87" t="s">
        <v>519</v>
      </c>
      <c r="I354" s="87" t="s">
        <v>1772</v>
      </c>
      <c r="J354" s="92"/>
      <c r="K354" s="92"/>
      <c r="L354" s="92"/>
    </row>
    <row r="355" spans="1:12" ht="14.15">
      <c r="A355" s="85">
        <v>354</v>
      </c>
      <c r="B355" s="88" t="s">
        <v>11</v>
      </c>
      <c r="C355" s="87" t="s">
        <v>39</v>
      </c>
      <c r="D355" s="87" t="s">
        <v>2065</v>
      </c>
      <c r="E355" s="87" t="s">
        <v>2066</v>
      </c>
      <c r="F355" s="87" t="s">
        <v>2067</v>
      </c>
      <c r="H355" s="87" t="s">
        <v>2068</v>
      </c>
      <c r="I355" s="87" t="s">
        <v>2039</v>
      </c>
      <c r="J355" s="92"/>
      <c r="K355" s="92"/>
      <c r="L355" s="92"/>
    </row>
    <row r="356" spans="1:12" ht="14.15">
      <c r="A356" s="85">
        <v>355</v>
      </c>
      <c r="B356" s="88" t="s">
        <v>11</v>
      </c>
      <c r="C356" s="87" t="s">
        <v>39</v>
      </c>
      <c r="D356" s="87" t="s">
        <v>2028</v>
      </c>
      <c r="E356" s="87" t="s">
        <v>2029</v>
      </c>
      <c r="F356" s="87" t="s">
        <v>2030</v>
      </c>
      <c r="G356" s="87" t="s">
        <v>2031</v>
      </c>
      <c r="H356" s="87" t="s">
        <v>1903</v>
      </c>
      <c r="I356" s="87" t="s">
        <v>2032</v>
      </c>
      <c r="J356" s="92"/>
      <c r="K356" s="92"/>
      <c r="L356" s="92"/>
    </row>
    <row r="357" spans="1:12" ht="14.15">
      <c r="A357" s="85">
        <v>356</v>
      </c>
      <c r="B357" s="88" t="s">
        <v>11</v>
      </c>
      <c r="C357" s="87" t="s">
        <v>39</v>
      </c>
      <c r="D357" s="87" t="s">
        <v>319</v>
      </c>
      <c r="E357" s="87" t="s">
        <v>320</v>
      </c>
      <c r="F357" s="87" t="s">
        <v>436</v>
      </c>
      <c r="G357" s="87" t="s">
        <v>437</v>
      </c>
      <c r="H357" s="87" t="s">
        <v>438</v>
      </c>
      <c r="I357" s="87" t="s">
        <v>439</v>
      </c>
      <c r="J357" s="92"/>
      <c r="K357" s="92"/>
      <c r="L357" s="92"/>
    </row>
    <row r="358" spans="1:12" ht="14.15">
      <c r="A358" s="85">
        <v>357</v>
      </c>
      <c r="B358" s="88" t="s">
        <v>11</v>
      </c>
      <c r="C358" s="87" t="s">
        <v>39</v>
      </c>
      <c r="D358" s="87" t="s">
        <v>1527</v>
      </c>
      <c r="E358" s="87" t="s">
        <v>1528</v>
      </c>
      <c r="F358" s="87" t="s">
        <v>1529</v>
      </c>
      <c r="G358" s="87" t="s">
        <v>1530</v>
      </c>
      <c r="H358" s="87" t="s">
        <v>1531</v>
      </c>
      <c r="J358" s="92"/>
      <c r="K358" s="92"/>
      <c r="L358" s="92"/>
    </row>
    <row r="359" spans="1:12" ht="14.15">
      <c r="A359" s="85">
        <v>358</v>
      </c>
      <c r="B359" s="87" t="s">
        <v>11</v>
      </c>
      <c r="C359" s="87" t="s">
        <v>39</v>
      </c>
      <c r="D359" s="87" t="s">
        <v>528</v>
      </c>
      <c r="E359" s="87" t="s">
        <v>529</v>
      </c>
      <c r="F359" s="87" t="s">
        <v>723</v>
      </c>
      <c r="H359" s="87" t="s">
        <v>725</v>
      </c>
      <c r="I359" s="87" t="s">
        <v>727</v>
      </c>
      <c r="J359" s="92"/>
      <c r="K359" s="92"/>
      <c r="L359" s="92"/>
    </row>
    <row r="360" spans="1:12" ht="14.15">
      <c r="A360" s="85">
        <v>359</v>
      </c>
      <c r="B360" s="126" t="s">
        <v>11</v>
      </c>
      <c r="C360" s="126" t="s">
        <v>236</v>
      </c>
      <c r="D360" s="126" t="s">
        <v>281</v>
      </c>
      <c r="E360" s="126" t="s">
        <v>271</v>
      </c>
      <c r="F360" s="126" t="s">
        <v>282</v>
      </c>
      <c r="G360" s="126" t="s">
        <v>283</v>
      </c>
      <c r="H360" s="126" t="s">
        <v>284</v>
      </c>
      <c r="I360" s="126"/>
      <c r="J360" s="92"/>
      <c r="K360" s="92"/>
      <c r="L360" s="92"/>
    </row>
    <row r="361" spans="1:12" ht="14.15">
      <c r="A361" s="85">
        <v>360</v>
      </c>
      <c r="B361" s="126" t="s">
        <v>11</v>
      </c>
      <c r="C361" s="126" t="s">
        <v>236</v>
      </c>
      <c r="D361" s="126" t="s">
        <v>2449</v>
      </c>
      <c r="E361" s="126" t="s">
        <v>2450</v>
      </c>
      <c r="F361" s="126" t="s">
        <v>2451</v>
      </c>
      <c r="G361" s="126" t="s">
        <v>2452</v>
      </c>
      <c r="H361" s="126" t="s">
        <v>2453</v>
      </c>
      <c r="I361" s="126"/>
      <c r="J361" s="92"/>
      <c r="K361" s="92"/>
      <c r="L361" s="92"/>
    </row>
    <row r="362" spans="1:12" ht="14.15">
      <c r="A362" s="85">
        <v>361</v>
      </c>
      <c r="B362" s="126" t="s">
        <v>11</v>
      </c>
      <c r="C362" s="126" t="s">
        <v>236</v>
      </c>
      <c r="D362" s="126" t="s">
        <v>297</v>
      </c>
      <c r="E362" s="126" t="s">
        <v>271</v>
      </c>
      <c r="F362" s="126" t="s">
        <v>298</v>
      </c>
      <c r="G362" s="126" t="s">
        <v>299</v>
      </c>
      <c r="H362" s="126" t="s">
        <v>300</v>
      </c>
      <c r="I362" s="126"/>
      <c r="J362" s="92"/>
      <c r="K362" s="92"/>
      <c r="L362" s="92"/>
    </row>
    <row r="363" spans="1:12" ht="14.15">
      <c r="A363" s="85">
        <v>362</v>
      </c>
      <c r="B363" s="126" t="s">
        <v>11</v>
      </c>
      <c r="C363" s="126" t="s">
        <v>236</v>
      </c>
      <c r="D363" s="126" t="s">
        <v>1205</v>
      </c>
      <c r="E363" s="126" t="s">
        <v>1206</v>
      </c>
      <c r="F363" s="126" t="s">
        <v>1207</v>
      </c>
      <c r="G363" s="126" t="s">
        <v>1208</v>
      </c>
      <c r="H363" s="126" t="s">
        <v>1209</v>
      </c>
      <c r="I363" s="126" t="s">
        <v>284</v>
      </c>
      <c r="J363" s="92"/>
      <c r="K363" s="92"/>
      <c r="L363" s="92"/>
    </row>
    <row r="364" spans="1:12" ht="14.15">
      <c r="A364" s="85">
        <v>363</v>
      </c>
      <c r="B364" s="126" t="s">
        <v>11</v>
      </c>
      <c r="C364" s="126" t="s">
        <v>236</v>
      </c>
      <c r="D364" s="126" t="s">
        <v>2597</v>
      </c>
      <c r="E364" s="126" t="s">
        <v>2598</v>
      </c>
      <c r="F364" s="126" t="s">
        <v>2599</v>
      </c>
      <c r="G364" s="126" t="s">
        <v>2600</v>
      </c>
      <c r="H364" s="126" t="s">
        <v>308</v>
      </c>
      <c r="I364" s="126"/>
      <c r="J364" s="92"/>
      <c r="K364" s="92"/>
      <c r="L364" s="92"/>
    </row>
    <row r="365" spans="1:12" ht="14.15">
      <c r="A365" s="85">
        <v>364</v>
      </c>
      <c r="B365" s="126" t="s">
        <v>11</v>
      </c>
      <c r="C365" s="126" t="s">
        <v>236</v>
      </c>
      <c r="D365" s="126" t="s">
        <v>301</v>
      </c>
      <c r="E365" s="126" t="s">
        <v>271</v>
      </c>
      <c r="F365" s="126" t="s">
        <v>302</v>
      </c>
      <c r="G365" s="126" t="s">
        <v>303</v>
      </c>
      <c r="H365" s="126" t="s">
        <v>304</v>
      </c>
      <c r="I365" s="126"/>
      <c r="J365" s="92"/>
      <c r="K365" s="92"/>
      <c r="L365" s="92"/>
    </row>
    <row r="366" spans="1:12" ht="14.15">
      <c r="A366" s="85">
        <v>365</v>
      </c>
      <c r="B366" s="126" t="s">
        <v>11</v>
      </c>
      <c r="C366" s="126" t="s">
        <v>236</v>
      </c>
      <c r="D366" s="126" t="s">
        <v>1657</v>
      </c>
      <c r="E366" s="126" t="s">
        <v>1658</v>
      </c>
      <c r="F366" s="126" t="s">
        <v>1660</v>
      </c>
      <c r="G366" s="126" t="s">
        <v>1661</v>
      </c>
      <c r="H366" s="126" t="s">
        <v>1663</v>
      </c>
      <c r="I366" s="126"/>
      <c r="J366" s="92"/>
      <c r="K366" s="92"/>
      <c r="L366" s="92"/>
    </row>
    <row r="367" spans="1:12" ht="14.15">
      <c r="A367" s="85">
        <v>366</v>
      </c>
      <c r="B367" s="126" t="s">
        <v>11</v>
      </c>
      <c r="C367" s="87" t="s">
        <v>338</v>
      </c>
      <c r="D367" s="87" t="s">
        <v>2009</v>
      </c>
      <c r="E367" s="87" t="s">
        <v>1647</v>
      </c>
      <c r="F367" s="87" t="s">
        <v>2011</v>
      </c>
      <c r="G367" s="87" t="s">
        <v>2013</v>
      </c>
      <c r="H367" s="87" t="s">
        <v>2014</v>
      </c>
      <c r="J367" s="92"/>
      <c r="K367" s="92"/>
      <c r="L367" s="92"/>
    </row>
    <row r="368" spans="1:12" ht="15.9">
      <c r="A368" s="85">
        <v>367</v>
      </c>
      <c r="B368" s="88" t="s">
        <v>11</v>
      </c>
      <c r="C368" s="87" t="s">
        <v>39</v>
      </c>
      <c r="D368" s="89" t="s">
        <v>2028</v>
      </c>
      <c r="E368" s="87" t="s">
        <v>2029</v>
      </c>
      <c r="F368" s="90" t="s">
        <v>2033</v>
      </c>
      <c r="G368" s="87" t="s">
        <v>2034</v>
      </c>
      <c r="H368" s="87" t="s">
        <v>1902</v>
      </c>
      <c r="I368" s="91" t="s">
        <v>1903</v>
      </c>
      <c r="J368" s="92"/>
      <c r="K368" s="92"/>
      <c r="L368" s="92"/>
    </row>
    <row r="369" spans="1:12" ht="14.15">
      <c r="A369" s="85">
        <v>368</v>
      </c>
      <c r="B369" s="88" t="s">
        <v>11</v>
      </c>
      <c r="C369" s="87" t="s">
        <v>39</v>
      </c>
      <c r="D369" s="87" t="s">
        <v>2035</v>
      </c>
      <c r="E369" s="87" t="s">
        <v>2036</v>
      </c>
      <c r="F369" s="87" t="s">
        <v>2037</v>
      </c>
      <c r="G369" s="87" t="s">
        <v>2038</v>
      </c>
      <c r="H369" s="87" t="s">
        <v>2039</v>
      </c>
      <c r="J369" s="92"/>
      <c r="K369" s="92"/>
      <c r="L369" s="92"/>
    </row>
    <row r="370" spans="1:12" ht="14.15">
      <c r="A370" s="85">
        <v>369</v>
      </c>
      <c r="B370" s="88" t="s">
        <v>11</v>
      </c>
      <c r="C370" s="87" t="s">
        <v>39</v>
      </c>
      <c r="D370" s="87" t="s">
        <v>1868</v>
      </c>
      <c r="E370" s="87" t="s">
        <v>1869</v>
      </c>
      <c r="F370" s="87" t="s">
        <v>1870</v>
      </c>
      <c r="G370" s="87" t="s">
        <v>1871</v>
      </c>
      <c r="J370" s="92"/>
      <c r="K370" s="92"/>
      <c r="L370" s="92"/>
    </row>
    <row r="371" spans="1:12" ht="14.15">
      <c r="A371" s="85">
        <v>370</v>
      </c>
      <c r="B371" s="87" t="s">
        <v>11</v>
      </c>
      <c r="C371" s="87" t="s">
        <v>39</v>
      </c>
      <c r="D371" s="87" t="s">
        <v>1553</v>
      </c>
      <c r="E371" s="87" t="s">
        <v>1899</v>
      </c>
      <c r="F371" s="87" t="s">
        <v>1900</v>
      </c>
      <c r="G371" s="87" t="s">
        <v>1901</v>
      </c>
      <c r="H371" s="87" t="s">
        <v>1902</v>
      </c>
      <c r="I371" s="87" t="s">
        <v>1903</v>
      </c>
      <c r="J371" s="92"/>
      <c r="K371" s="92"/>
      <c r="L371" s="92"/>
    </row>
    <row r="372" spans="1:12" ht="14.15">
      <c r="A372" s="85">
        <v>371</v>
      </c>
      <c r="B372" s="87" t="s">
        <v>11</v>
      </c>
      <c r="C372" s="87" t="s">
        <v>1161</v>
      </c>
      <c r="D372" s="87" t="s">
        <v>1381</v>
      </c>
      <c r="E372" s="87" t="s">
        <v>1181</v>
      </c>
      <c r="F372" s="87" t="s">
        <v>1382</v>
      </c>
      <c r="G372" s="87" t="s">
        <v>1383</v>
      </c>
      <c r="H372" s="87" t="s">
        <v>1384</v>
      </c>
      <c r="J372" s="127"/>
      <c r="K372" s="92"/>
      <c r="L372" s="92"/>
    </row>
    <row r="373" spans="1:12" ht="14.15">
      <c r="A373" s="85">
        <v>372</v>
      </c>
      <c r="B373" s="87" t="s">
        <v>11</v>
      </c>
      <c r="C373" s="87" t="s">
        <v>52</v>
      </c>
      <c r="D373" s="87" t="s">
        <v>514</v>
      </c>
      <c r="E373" s="87" t="s">
        <v>516</v>
      </c>
      <c r="F373" s="87" t="s">
        <v>517</v>
      </c>
      <c r="G373" s="87" t="s">
        <v>518</v>
      </c>
      <c r="H373" s="87" t="s">
        <v>519</v>
      </c>
      <c r="J373" s="127"/>
      <c r="K373" s="92"/>
      <c r="L373" s="92"/>
    </row>
    <row r="374" spans="1:12" ht="14.15">
      <c r="A374" s="85">
        <v>373</v>
      </c>
      <c r="B374" s="87" t="s">
        <v>11</v>
      </c>
      <c r="C374" s="87" t="s">
        <v>52</v>
      </c>
      <c r="D374" s="87" t="s">
        <v>1591</v>
      </c>
      <c r="E374" s="87" t="s">
        <v>1592</v>
      </c>
      <c r="F374" s="87" t="s">
        <v>1593</v>
      </c>
      <c r="G374" s="87" t="s">
        <v>1594</v>
      </c>
      <c r="H374" s="87" t="s">
        <v>519</v>
      </c>
      <c r="J374" s="127"/>
      <c r="K374" s="92"/>
      <c r="L374" s="92"/>
    </row>
    <row r="375" spans="1:12" ht="14.15">
      <c r="A375" s="85">
        <v>374</v>
      </c>
      <c r="B375" s="87" t="s">
        <v>11</v>
      </c>
      <c r="C375" s="87" t="s">
        <v>52</v>
      </c>
      <c r="D375" s="87" t="s">
        <v>1543</v>
      </c>
      <c r="E375" s="87" t="s">
        <v>1544</v>
      </c>
      <c r="F375" s="87" t="s">
        <v>1545</v>
      </c>
      <c r="G375" s="87" t="s">
        <v>1546</v>
      </c>
      <c r="H375" s="87" t="s">
        <v>519</v>
      </c>
      <c r="J375" s="127"/>
      <c r="K375" s="92"/>
      <c r="L375" s="92"/>
    </row>
    <row r="376" spans="1:12" ht="14.15">
      <c r="A376" s="85">
        <v>375</v>
      </c>
      <c r="B376" s="87" t="s">
        <v>11</v>
      </c>
      <c r="C376" s="87" t="s">
        <v>52</v>
      </c>
      <c r="D376" s="87" t="s">
        <v>1664</v>
      </c>
      <c r="E376" s="87" t="s">
        <v>1665</v>
      </c>
      <c r="F376" s="87" t="s">
        <v>1666</v>
      </c>
      <c r="G376" s="87" t="s">
        <v>1667</v>
      </c>
      <c r="H376" s="87" t="s">
        <v>519</v>
      </c>
      <c r="J376" s="127"/>
      <c r="K376" s="92"/>
      <c r="L376" s="92"/>
    </row>
    <row r="377" spans="1:12" ht="14.15">
      <c r="A377" s="85">
        <v>376</v>
      </c>
      <c r="B377" s="87" t="s">
        <v>11</v>
      </c>
      <c r="C377" s="87" t="s">
        <v>236</v>
      </c>
      <c r="D377" s="87" t="s">
        <v>305</v>
      </c>
      <c r="E377" s="87" t="s">
        <v>271</v>
      </c>
      <c r="F377" s="87" t="s">
        <v>306</v>
      </c>
      <c r="G377" s="87" t="s">
        <v>307</v>
      </c>
      <c r="H377" s="87" t="s">
        <v>308</v>
      </c>
      <c r="J377" s="127"/>
      <c r="K377" s="92"/>
      <c r="L377" s="92"/>
    </row>
    <row r="378" spans="1:12" ht="14.15">
      <c r="A378" s="85">
        <v>377</v>
      </c>
      <c r="B378" s="87" t="s">
        <v>11</v>
      </c>
      <c r="C378" s="87" t="s">
        <v>52</v>
      </c>
      <c r="D378" s="87" t="s">
        <v>393</v>
      </c>
      <c r="E378" s="87" t="s">
        <v>394</v>
      </c>
      <c r="F378" s="87" t="s">
        <v>554</v>
      </c>
      <c r="G378" s="87" t="s">
        <v>555</v>
      </c>
      <c r="H378" s="87" t="s">
        <v>556</v>
      </c>
      <c r="J378" s="92"/>
      <c r="K378" s="92"/>
      <c r="L378" s="92"/>
    </row>
    <row r="379" spans="1:12" ht="14.15">
      <c r="A379" s="85">
        <v>378</v>
      </c>
      <c r="B379" s="87" t="s">
        <v>11</v>
      </c>
      <c r="C379" s="87" t="s">
        <v>264</v>
      </c>
      <c r="D379" s="87" t="s">
        <v>2458</v>
      </c>
      <c r="E379" s="87" t="s">
        <v>2459</v>
      </c>
      <c r="F379" s="87" t="s">
        <v>2460</v>
      </c>
      <c r="H379" s="87" t="s">
        <v>2461</v>
      </c>
      <c r="J379" s="92"/>
      <c r="K379" s="92"/>
      <c r="L379" s="92"/>
    </row>
    <row r="380" spans="1:12" ht="14.15">
      <c r="A380" s="85">
        <v>379</v>
      </c>
      <c r="B380" s="87" t="s">
        <v>11</v>
      </c>
      <c r="C380" s="87" t="s">
        <v>39</v>
      </c>
      <c r="D380" s="87" t="s">
        <v>2724</v>
      </c>
      <c r="E380" s="87" t="s">
        <v>2221</v>
      </c>
      <c r="F380" s="87" t="s">
        <v>2725</v>
      </c>
      <c r="G380" s="87" t="s">
        <v>2726</v>
      </c>
      <c r="H380" s="87" t="s">
        <v>2727</v>
      </c>
      <c r="I380" s="87" t="s">
        <v>2728</v>
      </c>
      <c r="J380" s="127"/>
      <c r="K380" s="92"/>
      <c r="L380" s="92"/>
    </row>
    <row r="381" spans="1:12" ht="14.6">
      <c r="A381" s="85">
        <v>380</v>
      </c>
      <c r="B381" s="128" t="s">
        <v>11</v>
      </c>
      <c r="C381" s="128" t="s">
        <v>39</v>
      </c>
      <c r="D381" s="128" t="s">
        <v>2729</v>
      </c>
      <c r="E381" s="128" t="s">
        <v>2221</v>
      </c>
      <c r="F381" s="128" t="s">
        <v>2730</v>
      </c>
      <c r="G381" s="128" t="s">
        <v>2731</v>
      </c>
      <c r="H381" s="128"/>
      <c r="I381" s="128"/>
      <c r="J381" s="128"/>
      <c r="K381" s="128"/>
      <c r="L381" s="128"/>
    </row>
    <row r="382" spans="1:12" ht="14.6">
      <c r="A382" s="85">
        <v>381</v>
      </c>
      <c r="B382" s="128" t="s">
        <v>11</v>
      </c>
      <c r="C382" s="128" t="s">
        <v>39</v>
      </c>
      <c r="D382" s="128" t="s">
        <v>2732</v>
      </c>
      <c r="E382" s="128" t="s">
        <v>2221</v>
      </c>
      <c r="F382" s="128" t="s">
        <v>2733</v>
      </c>
      <c r="G382" s="128" t="s">
        <v>2731</v>
      </c>
      <c r="H382" s="128"/>
      <c r="I382" s="128"/>
      <c r="J382" s="128"/>
      <c r="K382" s="128"/>
      <c r="L382" s="128"/>
    </row>
    <row r="383" spans="1:12" ht="14.6">
      <c r="A383" s="85">
        <v>382</v>
      </c>
      <c r="B383" s="128" t="s">
        <v>11</v>
      </c>
      <c r="C383" s="128" t="s">
        <v>39</v>
      </c>
      <c r="D383" s="128" t="s">
        <v>2734</v>
      </c>
      <c r="E383" s="128" t="s">
        <v>2221</v>
      </c>
      <c r="F383" s="128" t="s">
        <v>2735</v>
      </c>
      <c r="G383" s="128" t="s">
        <v>2731</v>
      </c>
      <c r="H383" s="128"/>
      <c r="I383" s="128"/>
      <c r="J383" s="128"/>
      <c r="K383" s="128"/>
      <c r="L383" s="128"/>
    </row>
    <row r="384" spans="1:12" ht="14.6">
      <c r="A384" s="85">
        <v>383</v>
      </c>
      <c r="B384" s="128" t="s">
        <v>11</v>
      </c>
      <c r="C384" s="128" t="s">
        <v>39</v>
      </c>
      <c r="D384" s="128" t="s">
        <v>1617</v>
      </c>
      <c r="E384" s="128" t="s">
        <v>1952</v>
      </c>
      <c r="F384" s="128" t="s">
        <v>1953</v>
      </c>
      <c r="G384" s="128" t="s">
        <v>1954</v>
      </c>
      <c r="H384" s="128" t="s">
        <v>725</v>
      </c>
      <c r="I384" s="128" t="s">
        <v>727</v>
      </c>
      <c r="J384" s="128"/>
      <c r="K384" s="128"/>
      <c r="L384" s="128"/>
    </row>
    <row r="385" spans="1:12" ht="14.6">
      <c r="A385" s="85">
        <v>384</v>
      </c>
      <c r="B385" s="128" t="s">
        <v>11</v>
      </c>
      <c r="C385" s="128" t="s">
        <v>39</v>
      </c>
      <c r="D385" s="128" t="s">
        <v>2736</v>
      </c>
      <c r="E385" s="128" t="s">
        <v>2221</v>
      </c>
      <c r="F385" s="128" t="s">
        <v>2737</v>
      </c>
      <c r="G385" s="128" t="s">
        <v>2738</v>
      </c>
      <c r="H385" s="128" t="s">
        <v>2739</v>
      </c>
      <c r="I385" s="128"/>
      <c r="J385" s="128"/>
      <c r="K385" s="128"/>
      <c r="L385" s="128"/>
    </row>
    <row r="386" spans="1:12" ht="14.6">
      <c r="A386" s="85">
        <v>385</v>
      </c>
      <c r="B386" s="128" t="s">
        <v>11</v>
      </c>
      <c r="C386" s="128" t="s">
        <v>39</v>
      </c>
      <c r="D386" s="128" t="s">
        <v>2740</v>
      </c>
      <c r="E386" s="128" t="s">
        <v>2221</v>
      </c>
      <c r="F386" s="128" t="s">
        <v>2741</v>
      </c>
      <c r="G386" s="128" t="s">
        <v>2742</v>
      </c>
      <c r="H386" s="128" t="s">
        <v>2743</v>
      </c>
      <c r="I386" s="128"/>
      <c r="J386" s="128"/>
      <c r="K386" s="128"/>
      <c r="L386" s="128"/>
    </row>
    <row r="387" spans="1:12" ht="14.6">
      <c r="A387" s="85">
        <v>386</v>
      </c>
      <c r="B387" s="128" t="s">
        <v>11</v>
      </c>
      <c r="C387" s="128" t="s">
        <v>39</v>
      </c>
      <c r="D387" s="128" t="s">
        <v>2744</v>
      </c>
      <c r="E387" s="128" t="s">
        <v>2221</v>
      </c>
      <c r="F387" s="128" t="s">
        <v>2745</v>
      </c>
      <c r="G387" s="128" t="s">
        <v>2738</v>
      </c>
      <c r="H387" s="128" t="s">
        <v>2746</v>
      </c>
      <c r="I387" s="128"/>
      <c r="J387" s="128"/>
      <c r="K387" s="128"/>
      <c r="L387" s="128"/>
    </row>
    <row r="388" spans="1:12" ht="14.6">
      <c r="A388" s="85">
        <v>387</v>
      </c>
      <c r="B388" s="128" t="s">
        <v>11</v>
      </c>
      <c r="C388" s="128" t="s">
        <v>39</v>
      </c>
      <c r="D388" s="128" t="s">
        <v>2747</v>
      </c>
      <c r="E388" s="128" t="s">
        <v>2221</v>
      </c>
      <c r="F388" s="128" t="s">
        <v>2748</v>
      </c>
      <c r="G388" s="128" t="s">
        <v>2738</v>
      </c>
      <c r="H388" s="128" t="s">
        <v>2749</v>
      </c>
      <c r="I388" s="128"/>
      <c r="J388" s="128"/>
      <c r="K388" s="128"/>
      <c r="L388" s="128"/>
    </row>
    <row r="389" spans="1:12" ht="14.6">
      <c r="A389" s="85">
        <v>388</v>
      </c>
      <c r="B389" s="128" t="s">
        <v>11</v>
      </c>
      <c r="C389" s="128" t="s">
        <v>39</v>
      </c>
      <c r="D389" s="128" t="s">
        <v>2750</v>
      </c>
      <c r="E389" s="128" t="s">
        <v>2221</v>
      </c>
      <c r="F389" s="128" t="s">
        <v>2751</v>
      </c>
      <c r="G389" s="128" t="s">
        <v>2738</v>
      </c>
      <c r="H389" s="128" t="s">
        <v>2752</v>
      </c>
      <c r="I389" s="128"/>
      <c r="J389" s="128"/>
      <c r="K389" s="128"/>
      <c r="L389" s="128"/>
    </row>
    <row r="390" spans="1:12" ht="14.6">
      <c r="A390" s="85">
        <v>389</v>
      </c>
      <c r="B390" s="128" t="s">
        <v>11</v>
      </c>
      <c r="C390" s="128" t="s">
        <v>39</v>
      </c>
      <c r="D390" s="128" t="s">
        <v>2753</v>
      </c>
      <c r="E390" s="128" t="s">
        <v>2221</v>
      </c>
      <c r="F390" s="128" t="s">
        <v>2754</v>
      </c>
      <c r="G390" s="128" t="s">
        <v>2738</v>
      </c>
      <c r="H390" s="128" t="s">
        <v>2755</v>
      </c>
      <c r="I390" s="128"/>
      <c r="J390" s="128"/>
      <c r="K390" s="128"/>
      <c r="L390" s="128"/>
    </row>
    <row r="391" spans="1:12" ht="14.6">
      <c r="A391" s="85">
        <v>390</v>
      </c>
      <c r="B391" s="128" t="s">
        <v>11</v>
      </c>
      <c r="C391" s="128" t="s">
        <v>39</v>
      </c>
      <c r="D391" s="128" t="s">
        <v>2756</v>
      </c>
      <c r="E391" s="128" t="s">
        <v>2221</v>
      </c>
      <c r="F391" s="128" t="s">
        <v>2757</v>
      </c>
      <c r="G391" s="128" t="s">
        <v>2758</v>
      </c>
      <c r="H391" s="128"/>
      <c r="I391" s="128"/>
      <c r="J391" s="128"/>
      <c r="K391" s="128"/>
      <c r="L391" s="128"/>
    </row>
    <row r="392" spans="1:12" ht="14.6">
      <c r="A392" s="85">
        <v>391</v>
      </c>
      <c r="B392" s="128" t="s">
        <v>11</v>
      </c>
      <c r="C392" s="128" t="s">
        <v>39</v>
      </c>
      <c r="D392" s="128" t="s">
        <v>1225</v>
      </c>
      <c r="E392" s="128" t="s">
        <v>1226</v>
      </c>
      <c r="F392" s="128" t="s">
        <v>1431</v>
      </c>
      <c r="G392" s="128" t="s">
        <v>1030</v>
      </c>
      <c r="H392" s="128" t="s">
        <v>1432</v>
      </c>
      <c r="I392" s="128"/>
      <c r="J392" s="128"/>
      <c r="K392" s="128"/>
      <c r="L392" s="128"/>
    </row>
    <row r="393" spans="1:12" ht="14.6">
      <c r="A393" s="85">
        <v>392</v>
      </c>
      <c r="B393" s="129" t="s">
        <v>11</v>
      </c>
      <c r="C393" s="129" t="s">
        <v>39</v>
      </c>
      <c r="D393" s="129" t="s">
        <v>1635</v>
      </c>
      <c r="E393" s="129" t="s">
        <v>1636</v>
      </c>
      <c r="F393" s="129" t="s">
        <v>1960</v>
      </c>
      <c r="G393" s="129" t="s">
        <v>1961</v>
      </c>
      <c r="H393" s="129" t="s">
        <v>429</v>
      </c>
      <c r="I393" s="129" t="s">
        <v>430</v>
      </c>
      <c r="J393" s="129"/>
      <c r="K393" s="129"/>
      <c r="L393" s="129"/>
    </row>
    <row r="394" spans="1:12" ht="14.15">
      <c r="A394" s="85">
        <v>393</v>
      </c>
      <c r="B394" s="87" t="s">
        <v>11</v>
      </c>
      <c r="C394" s="87" t="s">
        <v>796</v>
      </c>
      <c r="D394" s="87" t="s">
        <v>1841</v>
      </c>
      <c r="E394" s="87" t="s">
        <v>1842</v>
      </c>
      <c r="F394" s="87" t="s">
        <v>1843</v>
      </c>
      <c r="G394" s="87" t="s">
        <v>1844</v>
      </c>
      <c r="H394" s="87" t="s">
        <v>1845</v>
      </c>
      <c r="J394" s="92"/>
      <c r="K394" s="92"/>
      <c r="L394" s="92"/>
    </row>
    <row r="395" spans="1:12" ht="14.15">
      <c r="A395" s="85">
        <v>394</v>
      </c>
      <c r="B395" s="87" t="s">
        <v>11</v>
      </c>
      <c r="C395" s="87" t="s">
        <v>796</v>
      </c>
      <c r="D395" s="87" t="s">
        <v>1598</v>
      </c>
      <c r="E395" s="87" t="s">
        <v>1599</v>
      </c>
      <c r="F395" s="87" t="s">
        <v>1600</v>
      </c>
      <c r="H395" s="87" t="s">
        <v>1601</v>
      </c>
      <c r="J395" s="127"/>
      <c r="K395" s="92"/>
      <c r="L395" s="92"/>
    </row>
    <row r="396" spans="1:12" ht="14.15">
      <c r="A396" s="85">
        <v>395</v>
      </c>
      <c r="B396" s="87" t="s">
        <v>11</v>
      </c>
      <c r="C396" s="87" t="s">
        <v>52</v>
      </c>
      <c r="D396" s="87" t="s">
        <v>399</v>
      </c>
      <c r="E396" s="87" t="s">
        <v>401</v>
      </c>
      <c r="F396" s="87" t="s">
        <v>564</v>
      </c>
      <c r="H396" s="87" t="s">
        <v>565</v>
      </c>
      <c r="J396" s="127"/>
      <c r="K396" s="92"/>
      <c r="L396" s="92"/>
    </row>
    <row r="397" spans="1:12" ht="14.15">
      <c r="A397" s="85">
        <v>396</v>
      </c>
      <c r="B397" s="87" t="s">
        <v>11</v>
      </c>
      <c r="C397" s="87" t="s">
        <v>142</v>
      </c>
      <c r="D397" s="87" t="s">
        <v>877</v>
      </c>
      <c r="E397" s="87" t="s">
        <v>878</v>
      </c>
      <c r="F397" s="87" t="s">
        <v>879</v>
      </c>
      <c r="G397" s="87" t="s">
        <v>881</v>
      </c>
      <c r="H397" s="107" t="s">
        <v>406</v>
      </c>
      <c r="I397" s="87" t="s">
        <v>886</v>
      </c>
      <c r="J397" s="127"/>
      <c r="K397" s="92"/>
      <c r="L397" s="92"/>
    </row>
    <row r="398" spans="1:12" ht="14.15">
      <c r="A398" s="85">
        <v>397</v>
      </c>
      <c r="B398" s="87" t="s">
        <v>11</v>
      </c>
      <c r="C398" s="87" t="s">
        <v>98</v>
      </c>
      <c r="D398" s="87" t="s">
        <v>2810</v>
      </c>
      <c r="E398" s="87" t="s">
        <v>2811</v>
      </c>
      <c r="F398" s="87" t="s">
        <v>2812</v>
      </c>
      <c r="G398" s="87" t="s">
        <v>2813</v>
      </c>
      <c r="H398" s="87" t="s">
        <v>2814</v>
      </c>
      <c r="J398" s="127"/>
      <c r="K398" s="92"/>
      <c r="L398" s="92"/>
    </row>
    <row r="399" spans="1:12" ht="14.15">
      <c r="A399" s="85">
        <v>398</v>
      </c>
      <c r="B399" s="87" t="s">
        <v>11</v>
      </c>
      <c r="C399" s="87" t="s">
        <v>52</v>
      </c>
      <c r="D399" s="87" t="s">
        <v>1725</v>
      </c>
      <c r="E399" s="87" t="s">
        <v>1422</v>
      </c>
      <c r="F399" s="87" t="s">
        <v>1726</v>
      </c>
      <c r="H399" s="87" t="s">
        <v>1727</v>
      </c>
      <c r="J399" s="127"/>
      <c r="K399" s="92"/>
      <c r="L399" s="92"/>
    </row>
    <row r="400" spans="1:12" ht="14.15">
      <c r="A400" s="85">
        <v>399</v>
      </c>
      <c r="B400" s="87" t="s">
        <v>11</v>
      </c>
      <c r="C400" s="87" t="s">
        <v>52</v>
      </c>
      <c r="D400" s="87" t="s">
        <v>1547</v>
      </c>
      <c r="E400" s="87" t="s">
        <v>1548</v>
      </c>
      <c r="F400" s="87" t="s">
        <v>1549</v>
      </c>
      <c r="H400" s="87" t="s">
        <v>1550</v>
      </c>
      <c r="J400" s="127"/>
      <c r="K400" s="92"/>
      <c r="L400" s="92"/>
    </row>
    <row r="401" spans="1:12" ht="14.15">
      <c r="A401" s="85">
        <v>400</v>
      </c>
      <c r="B401" s="87" t="s">
        <v>11</v>
      </c>
      <c r="C401" s="87" t="s">
        <v>515</v>
      </c>
      <c r="D401" s="87" t="s">
        <v>2845</v>
      </c>
      <c r="E401" s="87" t="s">
        <v>2846</v>
      </c>
      <c r="F401" s="87" t="s">
        <v>2847</v>
      </c>
      <c r="H401" s="87" t="s">
        <v>2848</v>
      </c>
      <c r="J401" s="127"/>
      <c r="K401" s="92"/>
      <c r="L401" s="92"/>
    </row>
    <row r="402" spans="1:12">
      <c r="A402" s="85">
        <v>401</v>
      </c>
      <c r="B402" s="87" t="s">
        <v>11</v>
      </c>
      <c r="C402" s="87" t="s">
        <v>515</v>
      </c>
      <c r="D402" s="87" t="s">
        <v>511</v>
      </c>
      <c r="E402" s="87" t="s">
        <v>708</v>
      </c>
      <c r="F402" s="87" t="s">
        <v>713</v>
      </c>
      <c r="H402" s="124" t="s">
        <v>714</v>
      </c>
      <c r="J402" s="127"/>
      <c r="K402" s="92"/>
      <c r="L402" s="92"/>
    </row>
    <row r="403" spans="1:12" ht="14.15">
      <c r="A403" s="85">
        <v>402</v>
      </c>
      <c r="B403" s="87" t="s">
        <v>11</v>
      </c>
      <c r="C403" s="87" t="s">
        <v>553</v>
      </c>
      <c r="D403" s="87" t="s">
        <v>2407</v>
      </c>
      <c r="E403" s="87" t="s">
        <v>2408</v>
      </c>
      <c r="F403" s="87" t="s">
        <v>2409</v>
      </c>
      <c r="H403" s="87" t="s">
        <v>2410</v>
      </c>
      <c r="J403" s="127"/>
      <c r="K403" s="92"/>
      <c r="L403" s="92"/>
    </row>
    <row r="404" spans="1:12" ht="14.15">
      <c r="A404" s="85">
        <v>403</v>
      </c>
      <c r="B404" s="87" t="s">
        <v>11</v>
      </c>
      <c r="C404" s="87" t="s">
        <v>338</v>
      </c>
      <c r="D404" s="87" t="s">
        <v>2590</v>
      </c>
      <c r="E404" s="87" t="s">
        <v>2591</v>
      </c>
      <c r="F404" s="87" t="s">
        <v>2592</v>
      </c>
      <c r="G404" s="87" t="s">
        <v>2593</v>
      </c>
      <c r="H404" s="87" t="s">
        <v>669</v>
      </c>
      <c r="J404" s="127"/>
      <c r="K404" s="92"/>
      <c r="L404" s="92"/>
    </row>
    <row r="405" spans="1:12" ht="14.15">
      <c r="A405" s="85">
        <v>404</v>
      </c>
      <c r="B405" s="87" t="s">
        <v>11</v>
      </c>
      <c r="C405" s="87" t="s">
        <v>455</v>
      </c>
      <c r="D405" s="87" t="s">
        <v>935</v>
      </c>
      <c r="E405" s="87" t="s">
        <v>936</v>
      </c>
      <c r="F405" s="87" t="s">
        <v>937</v>
      </c>
      <c r="G405" s="87" t="s">
        <v>938</v>
      </c>
      <c r="H405" s="87" t="s">
        <v>939</v>
      </c>
      <c r="J405" s="127"/>
      <c r="K405" s="92"/>
      <c r="L405" s="92"/>
    </row>
    <row r="406" spans="1:12" ht="14.15">
      <c r="A406" s="85">
        <v>405</v>
      </c>
      <c r="B406" s="87" t="s">
        <v>11</v>
      </c>
      <c r="C406" s="87" t="s">
        <v>32</v>
      </c>
      <c r="D406" s="87" t="s">
        <v>576</v>
      </c>
      <c r="E406" s="87" t="s">
        <v>577</v>
      </c>
      <c r="F406" s="87" t="s">
        <v>578</v>
      </c>
      <c r="G406" s="87" t="s">
        <v>579</v>
      </c>
      <c r="H406" s="87" t="s">
        <v>196</v>
      </c>
      <c r="J406" s="127"/>
      <c r="K406" s="92"/>
      <c r="L406" s="92"/>
    </row>
    <row r="407" spans="1:12" ht="14.15">
      <c r="A407" s="85">
        <v>406</v>
      </c>
      <c r="B407" s="87" t="s">
        <v>11</v>
      </c>
      <c r="C407" s="87" t="s">
        <v>455</v>
      </c>
      <c r="D407" s="87" t="s">
        <v>628</v>
      </c>
      <c r="E407" s="87" t="s">
        <v>625</v>
      </c>
      <c r="F407" s="87" t="s">
        <v>629</v>
      </c>
      <c r="H407" s="87" t="s">
        <v>630</v>
      </c>
      <c r="J407" s="127"/>
      <c r="K407" s="92"/>
      <c r="L407" s="92"/>
    </row>
    <row r="408" spans="1:12" ht="14.15">
      <c r="A408" s="85">
        <v>407</v>
      </c>
      <c r="B408" s="87" t="s">
        <v>11</v>
      </c>
      <c r="C408" s="87" t="s">
        <v>13</v>
      </c>
      <c r="D408" s="87" t="s">
        <v>1449</v>
      </c>
      <c r="E408" s="87" t="s">
        <v>1450</v>
      </c>
      <c r="F408" s="87" t="s">
        <v>1451</v>
      </c>
      <c r="G408" s="87" t="s">
        <v>1452</v>
      </c>
      <c r="H408" s="87" t="s">
        <v>1453</v>
      </c>
      <c r="J408" s="127"/>
      <c r="K408" s="92"/>
      <c r="L408" s="92"/>
    </row>
    <row r="409" spans="1:12" ht="14.15">
      <c r="A409" s="85">
        <v>408</v>
      </c>
      <c r="B409" s="87" t="s">
        <v>11</v>
      </c>
      <c r="C409" s="87" t="s">
        <v>98</v>
      </c>
      <c r="D409" s="87" t="s">
        <v>1983</v>
      </c>
      <c r="E409" s="87" t="s">
        <v>1984</v>
      </c>
      <c r="F409" s="87" t="s">
        <v>2385</v>
      </c>
      <c r="G409" s="87" t="s">
        <v>2386</v>
      </c>
      <c r="H409" s="87" t="s">
        <v>2387</v>
      </c>
      <c r="J409" s="127"/>
      <c r="K409" s="92"/>
      <c r="L409" s="92"/>
    </row>
    <row r="410" spans="1:12" ht="14.15">
      <c r="A410" s="85">
        <v>409</v>
      </c>
      <c r="B410" s="87" t="s">
        <v>11</v>
      </c>
      <c r="C410" s="87" t="s">
        <v>98</v>
      </c>
      <c r="D410" s="87" t="s">
        <v>137</v>
      </c>
      <c r="E410" s="87" t="s">
        <v>100</v>
      </c>
      <c r="F410" s="87" t="s">
        <v>138</v>
      </c>
      <c r="H410" s="87" t="s">
        <v>139</v>
      </c>
      <c r="J410" s="127"/>
      <c r="K410" s="92"/>
      <c r="L410" s="92"/>
    </row>
    <row r="411" spans="1:12" ht="14.15">
      <c r="A411" s="85">
        <v>410</v>
      </c>
      <c r="B411" s="87" t="s">
        <v>11</v>
      </c>
      <c r="C411" s="87" t="s">
        <v>338</v>
      </c>
      <c r="D411" s="87" t="s">
        <v>731</v>
      </c>
      <c r="E411" s="87" t="s">
        <v>733</v>
      </c>
      <c r="F411" s="87" t="s">
        <v>734</v>
      </c>
      <c r="G411" s="87" t="s">
        <v>735</v>
      </c>
      <c r="H411" s="87" t="s">
        <v>736</v>
      </c>
      <c r="J411" s="127"/>
      <c r="K411" s="127"/>
      <c r="L411" s="127"/>
    </row>
    <row r="412" spans="1:12" ht="14.15">
      <c r="A412" s="85">
        <v>411</v>
      </c>
      <c r="B412" s="87" t="s">
        <v>11</v>
      </c>
      <c r="C412" s="87" t="s">
        <v>782</v>
      </c>
      <c r="D412" s="87" t="s">
        <v>996</v>
      </c>
      <c r="E412" s="87" t="s">
        <v>779</v>
      </c>
      <c r="F412" s="87" t="s">
        <v>997</v>
      </c>
      <c r="H412" s="87" t="s">
        <v>998</v>
      </c>
      <c r="I412" s="87" t="s">
        <v>999</v>
      </c>
      <c r="J412" s="127"/>
      <c r="K412" s="127"/>
      <c r="L412" s="127"/>
    </row>
    <row r="413" spans="1:12" ht="14.15">
      <c r="A413" s="85">
        <v>412</v>
      </c>
      <c r="B413" s="87" t="s">
        <v>11</v>
      </c>
      <c r="C413" s="87" t="s">
        <v>13</v>
      </c>
      <c r="D413" s="87" t="s">
        <v>1116</v>
      </c>
      <c r="E413" s="87" t="s">
        <v>904</v>
      </c>
      <c r="F413" s="87" t="s">
        <v>1117</v>
      </c>
      <c r="G413" s="87" t="s">
        <v>1118</v>
      </c>
      <c r="J413" s="127"/>
      <c r="K413" s="127"/>
      <c r="L413" s="127"/>
    </row>
    <row r="414" spans="1:12" ht="14.15">
      <c r="A414" s="85">
        <v>413</v>
      </c>
      <c r="B414" s="87" t="s">
        <v>11</v>
      </c>
      <c r="C414" s="87" t="s">
        <v>52</v>
      </c>
      <c r="D414" s="87" t="s">
        <v>393</v>
      </c>
      <c r="E414" s="87" t="s">
        <v>394</v>
      </c>
      <c r="F414" s="87" t="s">
        <v>557</v>
      </c>
      <c r="G414" s="87" t="s">
        <v>560</v>
      </c>
      <c r="H414" s="87" t="s">
        <v>561</v>
      </c>
      <c r="J414" s="127"/>
      <c r="K414" s="127"/>
      <c r="L414" s="127"/>
    </row>
    <row r="415" spans="1:12" ht="14.15">
      <c r="A415" s="85">
        <v>414</v>
      </c>
      <c r="B415" s="87" t="s">
        <v>11</v>
      </c>
      <c r="C415" s="87" t="s">
        <v>455</v>
      </c>
      <c r="D415" s="87" t="s">
        <v>631</v>
      </c>
      <c r="E415" s="87" t="s">
        <v>625</v>
      </c>
      <c r="F415" s="87" t="s">
        <v>632</v>
      </c>
      <c r="G415" s="87" t="s">
        <v>633</v>
      </c>
      <c r="H415" s="87" t="s">
        <v>634</v>
      </c>
      <c r="J415" s="127"/>
      <c r="K415" s="127"/>
      <c r="L415" s="127"/>
    </row>
    <row r="416" spans="1:12" ht="14.15">
      <c r="A416" s="85">
        <v>415</v>
      </c>
      <c r="B416" s="87" t="s">
        <v>11</v>
      </c>
      <c r="C416" s="87" t="s">
        <v>264</v>
      </c>
      <c r="D416" s="87" t="s">
        <v>945</v>
      </c>
      <c r="E416" s="87" t="s">
        <v>946</v>
      </c>
      <c r="F416" s="87" t="s">
        <v>947</v>
      </c>
      <c r="G416" s="87" t="s">
        <v>948</v>
      </c>
      <c r="H416" s="87" t="s">
        <v>949</v>
      </c>
      <c r="J416" s="127"/>
      <c r="K416" s="127"/>
      <c r="L416" s="127"/>
    </row>
    <row r="417" spans="1:12" ht="14.15">
      <c r="A417" s="85">
        <v>416</v>
      </c>
      <c r="B417" s="87" t="s">
        <v>11</v>
      </c>
      <c r="C417" s="87" t="s">
        <v>264</v>
      </c>
      <c r="D417" s="87" t="s">
        <v>953</v>
      </c>
      <c r="E417" s="87" t="s">
        <v>946</v>
      </c>
      <c r="F417" s="87" t="s">
        <v>954</v>
      </c>
      <c r="G417" s="87" t="s">
        <v>955</v>
      </c>
      <c r="H417" s="87" t="s">
        <v>956</v>
      </c>
      <c r="J417" s="127"/>
      <c r="K417" s="127"/>
      <c r="L417" s="127"/>
    </row>
    <row r="418" spans="1:12" ht="14.15">
      <c r="A418" s="85">
        <v>417</v>
      </c>
      <c r="B418" s="87" t="s">
        <v>11</v>
      </c>
      <c r="C418" s="87" t="s">
        <v>52</v>
      </c>
      <c r="D418" s="87" t="s">
        <v>759</v>
      </c>
      <c r="E418" s="87" t="s">
        <v>760</v>
      </c>
      <c r="F418" s="87" t="s">
        <v>971</v>
      </c>
      <c r="G418" s="87" t="s">
        <v>972</v>
      </c>
      <c r="H418" s="87" t="s">
        <v>973</v>
      </c>
      <c r="J418" s="127"/>
      <c r="K418" s="127"/>
      <c r="L418" s="127"/>
    </row>
    <row r="419" spans="1:12" ht="14.15">
      <c r="A419" s="85">
        <v>418</v>
      </c>
      <c r="B419" s="87" t="s">
        <v>11</v>
      </c>
      <c r="C419" s="87" t="s">
        <v>52</v>
      </c>
      <c r="D419" s="87" t="s">
        <v>759</v>
      </c>
      <c r="E419" s="87" t="s">
        <v>760</v>
      </c>
      <c r="F419" s="87" t="s">
        <v>978</v>
      </c>
      <c r="G419" s="87" t="s">
        <v>979</v>
      </c>
      <c r="H419" s="87" t="s">
        <v>980</v>
      </c>
      <c r="J419" s="127"/>
      <c r="K419" s="127"/>
      <c r="L419" s="127"/>
    </row>
    <row r="420" spans="1:12" ht="14.15">
      <c r="A420" s="85">
        <v>419</v>
      </c>
      <c r="B420" s="87" t="s">
        <v>11</v>
      </c>
      <c r="C420" s="87" t="s">
        <v>1161</v>
      </c>
      <c r="D420" s="87" t="s">
        <v>1385</v>
      </c>
      <c r="E420" s="87" t="s">
        <v>1181</v>
      </c>
      <c r="F420" s="87" t="s">
        <v>1386</v>
      </c>
      <c r="G420" s="87" t="s">
        <v>1387</v>
      </c>
      <c r="H420" s="87" t="s">
        <v>1388</v>
      </c>
      <c r="I420" s="87" t="s">
        <v>1389</v>
      </c>
      <c r="J420" s="127"/>
      <c r="K420" s="127"/>
      <c r="L420" s="127"/>
    </row>
    <row r="421" spans="1:12" ht="14.15">
      <c r="A421" s="85">
        <v>420</v>
      </c>
      <c r="B421" s="87" t="s">
        <v>11</v>
      </c>
      <c r="C421" s="87" t="s">
        <v>455</v>
      </c>
      <c r="D421" s="87" t="s">
        <v>1219</v>
      </c>
      <c r="E421" s="87" t="s">
        <v>1405</v>
      </c>
      <c r="F421" s="87" t="s">
        <v>1417</v>
      </c>
      <c r="G421" s="87" t="s">
        <v>1418</v>
      </c>
      <c r="H421" s="107" t="s">
        <v>1419</v>
      </c>
      <c r="J421" s="127"/>
      <c r="K421" s="127"/>
      <c r="L421" s="127"/>
    </row>
    <row r="422" spans="1:12" ht="14.15">
      <c r="A422" s="85">
        <v>421</v>
      </c>
      <c r="B422" s="87" t="s">
        <v>11</v>
      </c>
      <c r="C422" s="87" t="s">
        <v>1161</v>
      </c>
      <c r="D422" s="87" t="s">
        <v>1931</v>
      </c>
      <c r="E422" s="87" t="s">
        <v>1932</v>
      </c>
      <c r="F422" s="87" t="s">
        <v>1933</v>
      </c>
      <c r="G422" s="87" t="s">
        <v>1934</v>
      </c>
      <c r="H422" s="87" t="s">
        <v>1935</v>
      </c>
      <c r="J422" s="127"/>
      <c r="K422" s="127"/>
      <c r="L422" s="127"/>
    </row>
    <row r="423" spans="1:12" ht="14.15">
      <c r="A423" s="85">
        <v>422</v>
      </c>
      <c r="B423" s="87" t="s">
        <v>11</v>
      </c>
      <c r="C423" s="87" t="s">
        <v>338</v>
      </c>
      <c r="D423" s="87" t="s">
        <v>2015</v>
      </c>
      <c r="E423" s="87" t="s">
        <v>1647</v>
      </c>
      <c r="F423" s="87" t="s">
        <v>2016</v>
      </c>
      <c r="H423" s="87" t="s">
        <v>2017</v>
      </c>
      <c r="I423" s="87" t="s">
        <v>2018</v>
      </c>
      <c r="J423" s="127"/>
      <c r="K423" s="127"/>
      <c r="L423" s="127"/>
    </row>
    <row r="424" spans="1:12" ht="14.15">
      <c r="A424" s="85">
        <v>423</v>
      </c>
      <c r="B424" s="87" t="s">
        <v>11</v>
      </c>
      <c r="C424" s="87" t="s">
        <v>1161</v>
      </c>
      <c r="D424" s="87" t="s">
        <v>2089</v>
      </c>
      <c r="E424" s="87" t="s">
        <v>2090</v>
      </c>
      <c r="F424" s="87" t="s">
        <v>2091</v>
      </c>
      <c r="G424" s="87" t="s">
        <v>2092</v>
      </c>
      <c r="H424" s="87" t="s">
        <v>1389</v>
      </c>
      <c r="J424" s="127"/>
      <c r="K424" s="127"/>
      <c r="L424" s="127"/>
    </row>
    <row r="425" spans="1:12" ht="14.15">
      <c r="A425" s="85">
        <v>424</v>
      </c>
      <c r="B425" s="87" t="s">
        <v>11</v>
      </c>
      <c r="C425" s="87" t="s">
        <v>455</v>
      </c>
      <c r="D425" s="87" t="s">
        <v>2120</v>
      </c>
      <c r="E425" s="87" t="s">
        <v>2121</v>
      </c>
      <c r="F425" s="87" t="s">
        <v>2122</v>
      </c>
      <c r="G425" s="87" t="s">
        <v>2123</v>
      </c>
      <c r="H425" s="87" t="s">
        <v>2124</v>
      </c>
      <c r="J425" s="127"/>
      <c r="K425" s="127"/>
      <c r="L425" s="127"/>
    </row>
    <row r="426" spans="1:12">
      <c r="A426" s="85">
        <v>425</v>
      </c>
      <c r="B426" s="87" t="s">
        <v>11</v>
      </c>
      <c r="C426" s="87" t="s">
        <v>362</v>
      </c>
      <c r="D426" s="87" t="s">
        <v>1820</v>
      </c>
      <c r="E426" s="87" t="s">
        <v>1812</v>
      </c>
      <c r="F426" s="87" t="s">
        <v>2202</v>
      </c>
      <c r="H426" s="87" t="s">
        <v>2203</v>
      </c>
      <c r="I426" s="124" t="s">
        <v>2204</v>
      </c>
      <c r="J426" s="127"/>
      <c r="K426" s="127"/>
      <c r="L426" s="127"/>
    </row>
    <row r="427" spans="1:12" ht="14.15">
      <c r="A427" s="85">
        <v>426</v>
      </c>
      <c r="B427" s="87" t="s">
        <v>11</v>
      </c>
      <c r="C427" s="87" t="s">
        <v>362</v>
      </c>
      <c r="D427" s="87" t="s">
        <v>2207</v>
      </c>
      <c r="E427" s="87" t="s">
        <v>1812</v>
      </c>
      <c r="F427" s="87" t="s">
        <v>2208</v>
      </c>
      <c r="G427" s="87" t="s">
        <v>2209</v>
      </c>
      <c r="H427" s="87" t="s">
        <v>2210</v>
      </c>
      <c r="I427" s="87" t="s">
        <v>2211</v>
      </c>
      <c r="J427" s="127"/>
      <c r="K427" s="127"/>
      <c r="L427" s="127"/>
    </row>
    <row r="428" spans="1:12" ht="14.15">
      <c r="A428" s="85">
        <v>427</v>
      </c>
      <c r="B428" s="87" t="s">
        <v>11</v>
      </c>
      <c r="C428" s="87" t="s">
        <v>98</v>
      </c>
      <c r="D428" s="87" t="s">
        <v>2255</v>
      </c>
      <c r="E428" s="87" t="s">
        <v>2256</v>
      </c>
      <c r="F428" s="87" t="s">
        <v>2257</v>
      </c>
      <c r="H428" s="87" t="s">
        <v>2258</v>
      </c>
      <c r="J428" s="127"/>
      <c r="K428" s="127"/>
      <c r="L428" s="127"/>
    </row>
    <row r="429" spans="1:12" ht="14.15">
      <c r="A429" s="85">
        <v>428</v>
      </c>
      <c r="B429" s="87" t="s">
        <v>11</v>
      </c>
      <c r="C429" s="87" t="s">
        <v>455</v>
      </c>
      <c r="D429" s="87" t="s">
        <v>2485</v>
      </c>
      <c r="E429" s="87" t="s">
        <v>2486</v>
      </c>
      <c r="F429" s="87" t="s">
        <v>2487</v>
      </c>
      <c r="G429" s="87" t="s">
        <v>2488</v>
      </c>
      <c r="H429" s="87" t="s">
        <v>2489</v>
      </c>
      <c r="J429" s="127"/>
      <c r="K429" s="127"/>
      <c r="L429" s="127"/>
    </row>
    <row r="430" spans="1:12" ht="14.15">
      <c r="A430" s="85">
        <v>429</v>
      </c>
      <c r="B430" s="87" t="s">
        <v>11</v>
      </c>
      <c r="C430" s="87" t="s">
        <v>39</v>
      </c>
      <c r="D430" s="87" t="s">
        <v>2244</v>
      </c>
      <c r="E430" s="87" t="s">
        <v>2245</v>
      </c>
      <c r="F430" s="87" t="s">
        <v>2246</v>
      </c>
      <c r="G430" s="87" t="s">
        <v>2247</v>
      </c>
      <c r="H430" s="87" t="s">
        <v>2248</v>
      </c>
      <c r="J430" s="92"/>
      <c r="K430" s="127"/>
      <c r="L430" s="127"/>
    </row>
    <row r="431" spans="1:12" ht="14.15">
      <c r="A431" s="85">
        <v>430</v>
      </c>
      <c r="B431" s="87" t="s">
        <v>11</v>
      </c>
      <c r="C431" s="87" t="s">
        <v>338</v>
      </c>
      <c r="D431" s="87" t="s">
        <v>2158</v>
      </c>
      <c r="E431" s="87" t="s">
        <v>2159</v>
      </c>
      <c r="F431" s="87" t="s">
        <v>2606</v>
      </c>
      <c r="G431" s="87" t="s">
        <v>2607</v>
      </c>
      <c r="H431" s="87" t="s">
        <v>2608</v>
      </c>
      <c r="J431" s="127"/>
      <c r="K431" s="127"/>
      <c r="L431" s="127"/>
    </row>
    <row r="432" spans="1:12" ht="14.15">
      <c r="A432" s="87">
        <v>431</v>
      </c>
      <c r="B432" s="87" t="s">
        <v>11</v>
      </c>
      <c r="C432" s="87" t="s">
        <v>455</v>
      </c>
      <c r="D432" s="87" t="s">
        <v>635</v>
      </c>
      <c r="E432" s="87" t="s">
        <v>625</v>
      </c>
      <c r="F432" s="87" t="s">
        <v>636</v>
      </c>
      <c r="G432" s="87" t="s">
        <v>637</v>
      </c>
      <c r="H432" s="87" t="s">
        <v>638</v>
      </c>
      <c r="J432" s="127"/>
      <c r="K432" s="127"/>
      <c r="L432" s="127"/>
    </row>
    <row r="433" spans="1:12" ht="14.15">
      <c r="A433" s="87">
        <v>432</v>
      </c>
      <c r="B433" s="87" t="s">
        <v>11</v>
      </c>
      <c r="C433" s="87" t="s">
        <v>52</v>
      </c>
      <c r="D433" s="87" t="s">
        <v>230</v>
      </c>
      <c r="E433" s="87" t="s">
        <v>231</v>
      </c>
      <c r="F433" s="87" t="s">
        <v>232</v>
      </c>
      <c r="G433" s="87" t="s">
        <v>233</v>
      </c>
      <c r="H433" s="87" t="s">
        <v>234</v>
      </c>
      <c r="J433" s="127"/>
      <c r="K433" s="127"/>
      <c r="L433" s="127"/>
    </row>
    <row r="434" spans="1:12" ht="14.15">
      <c r="A434" s="87">
        <v>433</v>
      </c>
      <c r="B434" s="87" t="s">
        <v>85</v>
      </c>
      <c r="C434" s="87" t="s">
        <v>32</v>
      </c>
      <c r="D434" s="87" t="s">
        <v>59</v>
      </c>
      <c r="E434" s="87" t="s">
        <v>60</v>
      </c>
      <c r="F434" s="87" t="s">
        <v>86</v>
      </c>
      <c r="G434" s="87" t="s">
        <v>88</v>
      </c>
      <c r="H434" s="87" t="s">
        <v>71</v>
      </c>
      <c r="J434" s="92"/>
      <c r="K434" s="127"/>
      <c r="L434" s="127"/>
    </row>
    <row r="435" spans="1:12" ht="14.15">
      <c r="A435" s="87">
        <v>434</v>
      </c>
      <c r="B435" s="87" t="s">
        <v>85</v>
      </c>
      <c r="C435" s="87" t="s">
        <v>32</v>
      </c>
      <c r="D435" s="87" t="s">
        <v>59</v>
      </c>
      <c r="E435" s="87" t="s">
        <v>60</v>
      </c>
      <c r="F435" s="87" t="s">
        <v>72</v>
      </c>
      <c r="G435" s="87" t="s">
        <v>95</v>
      </c>
      <c r="H435" s="87" t="s">
        <v>97</v>
      </c>
      <c r="J435" s="92"/>
      <c r="K435" s="127"/>
      <c r="L435" s="127"/>
    </row>
    <row r="436" spans="1:12" ht="14.15">
      <c r="A436" s="87">
        <v>435</v>
      </c>
      <c r="B436" s="87" t="s">
        <v>140</v>
      </c>
      <c r="C436" s="87" t="s">
        <v>98</v>
      </c>
      <c r="D436" s="87" t="s">
        <v>129</v>
      </c>
      <c r="E436" s="87" t="s">
        <v>100</v>
      </c>
      <c r="F436" s="87" t="s">
        <v>130</v>
      </c>
      <c r="G436" s="87" t="s">
        <v>141</v>
      </c>
      <c r="H436" s="87" t="s">
        <v>132</v>
      </c>
      <c r="J436" s="92"/>
      <c r="K436" s="127"/>
      <c r="L436" s="127"/>
    </row>
    <row r="437" spans="1:12" ht="14.15">
      <c r="A437" s="87">
        <v>436</v>
      </c>
      <c r="B437" s="87" t="s">
        <v>623</v>
      </c>
      <c r="C437" s="87" t="s">
        <v>455</v>
      </c>
      <c r="D437" s="87" t="s">
        <v>466</v>
      </c>
      <c r="E437" s="87" t="s">
        <v>452</v>
      </c>
      <c r="F437" s="87" t="s">
        <v>465</v>
      </c>
      <c r="H437" s="87" t="s">
        <v>607</v>
      </c>
      <c r="J437" s="92"/>
      <c r="K437" s="127"/>
      <c r="L437" s="127"/>
    </row>
    <row r="438" spans="1:12" ht="14.15">
      <c r="A438" s="87">
        <v>437</v>
      </c>
      <c r="B438" s="87" t="s">
        <v>85</v>
      </c>
      <c r="C438" s="87" t="s">
        <v>338</v>
      </c>
      <c r="D438" s="87" t="s">
        <v>497</v>
      </c>
      <c r="E438" s="87" t="s">
        <v>498</v>
      </c>
      <c r="F438" s="87" t="s">
        <v>668</v>
      </c>
      <c r="H438" s="87" t="s">
        <v>669</v>
      </c>
      <c r="J438" s="92"/>
      <c r="K438" s="127"/>
      <c r="L438" s="127"/>
    </row>
    <row r="439" spans="1:12" ht="14.15">
      <c r="A439" s="87">
        <v>438</v>
      </c>
      <c r="B439" s="87" t="s">
        <v>1300</v>
      </c>
      <c r="C439" s="87" t="s">
        <v>32</v>
      </c>
      <c r="D439" s="87" t="s">
        <v>1073</v>
      </c>
      <c r="E439" s="87" t="s">
        <v>1068</v>
      </c>
      <c r="F439" s="87" t="s">
        <v>1301</v>
      </c>
      <c r="G439" s="87" t="s">
        <v>1303</v>
      </c>
      <c r="H439" s="87" t="s">
        <v>1304</v>
      </c>
      <c r="J439" s="92"/>
      <c r="K439" s="127"/>
      <c r="L439" s="127"/>
    </row>
    <row r="440" spans="1:12" ht="14.15">
      <c r="A440" s="87">
        <v>439</v>
      </c>
      <c r="B440" s="87" t="s">
        <v>2060</v>
      </c>
      <c r="C440" s="87" t="s">
        <v>32</v>
      </c>
      <c r="D440" s="87" t="s">
        <v>1717</v>
      </c>
      <c r="E440" s="87" t="s">
        <v>1708</v>
      </c>
      <c r="F440" s="87" t="s">
        <v>1729</v>
      </c>
      <c r="H440" s="87" t="s">
        <v>1731</v>
      </c>
      <c r="J440" s="92"/>
      <c r="K440" s="127"/>
      <c r="L440" s="127"/>
    </row>
    <row r="441" spans="1:12" ht="14.15">
      <c r="A441" s="87">
        <v>440</v>
      </c>
      <c r="B441" s="87" t="s">
        <v>2104</v>
      </c>
      <c r="C441" s="87" t="s">
        <v>264</v>
      </c>
      <c r="D441" s="87" t="s">
        <v>1778</v>
      </c>
      <c r="E441" s="87" t="s">
        <v>1767</v>
      </c>
      <c r="F441" s="87" t="s">
        <v>2103</v>
      </c>
      <c r="H441" s="87" t="s">
        <v>2105</v>
      </c>
      <c r="J441" s="92"/>
      <c r="K441" s="127"/>
      <c r="L441" s="127"/>
    </row>
    <row r="442" spans="1:12" ht="14.15">
      <c r="A442" s="87">
        <v>441</v>
      </c>
      <c r="B442" s="87" t="s">
        <v>2759</v>
      </c>
      <c r="C442" s="87" t="s">
        <v>39</v>
      </c>
      <c r="D442" s="87" t="s">
        <v>2355</v>
      </c>
      <c r="E442" s="87" t="s">
        <v>2221</v>
      </c>
      <c r="F442" s="87" t="s">
        <v>2665</v>
      </c>
      <c r="H442" s="87" t="s">
        <v>2667</v>
      </c>
      <c r="J442" s="92"/>
      <c r="K442" s="127"/>
      <c r="L442" s="127"/>
    </row>
    <row r="443" spans="1:12" ht="14.15">
      <c r="A443" s="87">
        <v>442</v>
      </c>
      <c r="B443" s="87" t="s">
        <v>2759</v>
      </c>
      <c r="C443" s="87" t="s">
        <v>39</v>
      </c>
      <c r="D443" s="87" t="s">
        <v>2337</v>
      </c>
      <c r="E443" s="87" t="s">
        <v>2221</v>
      </c>
      <c r="F443" s="87" t="s">
        <v>2668</v>
      </c>
      <c r="H443" s="87" t="s">
        <v>2670</v>
      </c>
      <c r="J443" s="92"/>
      <c r="K443" s="127"/>
      <c r="L443" s="127"/>
    </row>
    <row r="444" spans="1:12" ht="14.15">
      <c r="A444" s="87">
        <v>443</v>
      </c>
      <c r="B444" s="87" t="s">
        <v>2804</v>
      </c>
      <c r="C444" s="87" t="s">
        <v>142</v>
      </c>
      <c r="D444" s="87" t="s">
        <v>2805</v>
      </c>
      <c r="E444" s="87" t="s">
        <v>2440</v>
      </c>
      <c r="F444" s="87" t="s">
        <v>2466</v>
      </c>
      <c r="H444" s="87" t="s">
        <v>2806</v>
      </c>
      <c r="J444" s="92"/>
      <c r="K444" s="127"/>
      <c r="L444" s="127"/>
    </row>
    <row r="445" spans="1:12" ht="14.15">
      <c r="A445" s="87">
        <v>444</v>
      </c>
      <c r="B445" s="87" t="s">
        <v>2832</v>
      </c>
      <c r="C445" s="87" t="s">
        <v>32</v>
      </c>
      <c r="D445" s="87" t="s">
        <v>2567</v>
      </c>
      <c r="E445" s="87" t="s">
        <v>2558</v>
      </c>
      <c r="F445" s="87" t="s">
        <v>2556</v>
      </c>
      <c r="H445" s="87" t="s">
        <v>2823</v>
      </c>
      <c r="J445" s="92"/>
      <c r="K445" s="127"/>
      <c r="L445" s="127"/>
    </row>
    <row r="446" spans="1:12" ht="14.15">
      <c r="A446" s="87">
        <v>445</v>
      </c>
      <c r="C446" s="87" t="s">
        <v>338</v>
      </c>
      <c r="D446" s="87" t="s">
        <v>2023</v>
      </c>
      <c r="E446" s="87" t="s">
        <v>1647</v>
      </c>
      <c r="F446" s="87" t="s">
        <v>2024</v>
      </c>
      <c r="J446" s="127"/>
      <c r="K446" s="127"/>
      <c r="L446" s="127"/>
    </row>
    <row r="447" spans="1:12" ht="14.15">
      <c r="A447" s="87">
        <v>446</v>
      </c>
      <c r="B447" s="87" t="s">
        <v>11</v>
      </c>
      <c r="C447" s="87" t="s">
        <v>264</v>
      </c>
      <c r="D447" s="87" t="s">
        <v>1557</v>
      </c>
      <c r="E447" s="87" t="s">
        <v>1558</v>
      </c>
      <c r="F447" s="87" t="s">
        <v>1559</v>
      </c>
      <c r="G447" s="87" t="s">
        <v>1560</v>
      </c>
      <c r="H447" s="130" t="s">
        <v>1561</v>
      </c>
      <c r="J447" s="127"/>
      <c r="K447" s="127"/>
      <c r="L447" s="127"/>
    </row>
    <row r="448" spans="1:12" ht="14.15">
      <c r="A448" s="87">
        <v>447</v>
      </c>
      <c r="B448" s="87" t="s">
        <v>11</v>
      </c>
      <c r="C448" s="87" t="s">
        <v>338</v>
      </c>
      <c r="D448" s="87" t="s">
        <v>2025</v>
      </c>
      <c r="E448" s="87" t="s">
        <v>1647</v>
      </c>
      <c r="F448" s="87" t="s">
        <v>2026</v>
      </c>
      <c r="G448" s="87" t="s">
        <v>2868</v>
      </c>
      <c r="H448" s="87" t="s">
        <v>2027</v>
      </c>
      <c r="J448" s="127"/>
      <c r="K448" s="127"/>
      <c r="L448" s="127"/>
    </row>
    <row r="449" spans="1:12" ht="14.15">
      <c r="A449" s="87">
        <v>448</v>
      </c>
      <c r="B449" s="87" t="s">
        <v>11</v>
      </c>
      <c r="C449" s="87" t="s">
        <v>338</v>
      </c>
      <c r="D449" s="87" t="s">
        <v>497</v>
      </c>
      <c r="E449" s="87" t="s">
        <v>498</v>
      </c>
      <c r="F449" s="87" t="s">
        <v>680</v>
      </c>
      <c r="G449" s="87" t="s">
        <v>681</v>
      </c>
      <c r="H449" s="87" t="s">
        <v>682</v>
      </c>
      <c r="J449" s="127"/>
      <c r="K449" s="127"/>
      <c r="L449" s="127"/>
    </row>
    <row r="450" spans="1:12" ht="14.15">
      <c r="A450" s="87">
        <v>449</v>
      </c>
      <c r="B450" s="87" t="s">
        <v>11</v>
      </c>
      <c r="C450" s="87" t="s">
        <v>142</v>
      </c>
      <c r="D450" s="87" t="s">
        <v>2856</v>
      </c>
      <c r="E450" s="87" t="s">
        <v>2857</v>
      </c>
      <c r="F450" s="87" t="s">
        <v>2858</v>
      </c>
      <c r="G450" s="87" t="s">
        <v>2859</v>
      </c>
      <c r="H450" s="87" t="s">
        <v>2860</v>
      </c>
      <c r="J450" s="92"/>
      <c r="K450" s="127"/>
      <c r="L450" s="127"/>
    </row>
    <row r="451" spans="1:12" ht="14.15">
      <c r="A451" s="87">
        <v>450</v>
      </c>
      <c r="B451" s="87" t="s">
        <v>11</v>
      </c>
      <c r="C451" s="87" t="s">
        <v>39</v>
      </c>
      <c r="D451" s="87" t="s">
        <v>890</v>
      </c>
      <c r="E451" s="87" t="s">
        <v>891</v>
      </c>
      <c r="F451" s="87" t="s">
        <v>1110</v>
      </c>
      <c r="G451" s="87" t="s">
        <v>1111</v>
      </c>
      <c r="H451" s="87" t="s">
        <v>1105</v>
      </c>
      <c r="J451" s="92"/>
      <c r="K451" s="127"/>
      <c r="L451" s="127"/>
    </row>
    <row r="452" spans="1:12" ht="14.15">
      <c r="J452" s="127"/>
      <c r="K452" s="127"/>
      <c r="L452" s="127"/>
    </row>
    <row r="453" spans="1:12" ht="14.15">
      <c r="J453" s="127"/>
      <c r="K453" s="127"/>
      <c r="L453" s="127"/>
    </row>
    <row r="454" spans="1:12" ht="14.15">
      <c r="J454" s="127"/>
      <c r="K454" s="127"/>
      <c r="L454" s="127"/>
    </row>
    <row r="455" spans="1:12" ht="14.15">
      <c r="J455" s="127"/>
      <c r="K455" s="127"/>
      <c r="L455" s="127"/>
    </row>
    <row r="456" spans="1:12" ht="14.15">
      <c r="J456" s="127"/>
      <c r="K456" s="127"/>
      <c r="L456" s="127"/>
    </row>
    <row r="457" spans="1:12" ht="14.15">
      <c r="J457" s="127"/>
      <c r="K457" s="127"/>
      <c r="L457" s="127"/>
    </row>
    <row r="458" spans="1:12" ht="14.15">
      <c r="J458" s="127"/>
      <c r="K458" s="127"/>
      <c r="L458" s="127"/>
    </row>
    <row r="459" spans="1:12" ht="14.15">
      <c r="J459" s="127"/>
      <c r="K459" s="127"/>
      <c r="L459" s="127"/>
    </row>
    <row r="460" spans="1:12" ht="14.15">
      <c r="J460" s="127"/>
      <c r="K460" s="127"/>
      <c r="L460" s="127"/>
    </row>
    <row r="461" spans="1:12" ht="14.15">
      <c r="J461" s="127"/>
      <c r="K461" s="127"/>
      <c r="L461" s="127"/>
    </row>
    <row r="462" spans="1:12" ht="14.15">
      <c r="J462" s="127"/>
      <c r="K462" s="127"/>
      <c r="L462" s="127"/>
    </row>
    <row r="463" spans="1:12" ht="14.15">
      <c r="J463" s="127"/>
      <c r="K463" s="127"/>
      <c r="L463" s="127"/>
    </row>
    <row r="464" spans="1:12" ht="14.15">
      <c r="J464" s="127"/>
      <c r="K464" s="127"/>
      <c r="L464" s="127"/>
    </row>
    <row r="465" spans="10:12" ht="14.15">
      <c r="J465" s="127"/>
      <c r="K465" s="127"/>
      <c r="L465" s="127"/>
    </row>
    <row r="466" spans="10:12" ht="14.15">
      <c r="J466" s="127"/>
      <c r="K466" s="127"/>
      <c r="L466" s="127"/>
    </row>
    <row r="467" spans="10:12" ht="14.15">
      <c r="J467" s="127"/>
      <c r="K467" s="127"/>
      <c r="L467" s="127"/>
    </row>
    <row r="468" spans="10:12" ht="14.15">
      <c r="J468" s="127"/>
      <c r="K468" s="127"/>
      <c r="L468" s="127"/>
    </row>
    <row r="469" spans="10:12" ht="14.15">
      <c r="J469" s="127"/>
      <c r="K469" s="127"/>
      <c r="L469" s="127"/>
    </row>
    <row r="470" spans="10:12" ht="14.15">
      <c r="J470" s="127"/>
      <c r="K470" s="127"/>
      <c r="L470" s="127"/>
    </row>
    <row r="471" spans="10:12" ht="14.15">
      <c r="J471" s="127"/>
      <c r="K471" s="127"/>
      <c r="L471" s="127"/>
    </row>
    <row r="472" spans="10:12" ht="14.15">
      <c r="J472" s="127"/>
      <c r="K472" s="127"/>
      <c r="L472" s="127"/>
    </row>
    <row r="473" spans="10:12" ht="14.15">
      <c r="J473" s="127"/>
      <c r="K473" s="127"/>
      <c r="L473" s="127"/>
    </row>
    <row r="474" spans="10:12" ht="14.15">
      <c r="J474" s="127"/>
      <c r="K474" s="127"/>
      <c r="L474" s="127"/>
    </row>
    <row r="475" spans="10:12" ht="14.15">
      <c r="J475" s="127"/>
      <c r="K475" s="127"/>
      <c r="L475" s="127"/>
    </row>
    <row r="476" spans="10:12" ht="14.15">
      <c r="J476" s="127"/>
      <c r="K476" s="127"/>
      <c r="L476" s="127"/>
    </row>
    <row r="477" spans="10:12" ht="14.15">
      <c r="J477" s="127"/>
      <c r="K477" s="127"/>
      <c r="L477" s="127"/>
    </row>
    <row r="478" spans="10:12" ht="14.15">
      <c r="J478" s="127"/>
      <c r="K478" s="127"/>
      <c r="L478" s="127"/>
    </row>
    <row r="479" spans="10:12" ht="14.15">
      <c r="J479" s="127"/>
      <c r="K479" s="127"/>
      <c r="L479" s="127"/>
    </row>
    <row r="480" spans="10:12" ht="14.15">
      <c r="J480" s="127"/>
      <c r="K480" s="127"/>
      <c r="L480" s="127"/>
    </row>
    <row r="481" spans="10:12" ht="14.15">
      <c r="J481" s="127"/>
      <c r="K481" s="127"/>
      <c r="L481" s="127"/>
    </row>
    <row r="482" spans="10:12" ht="14.15">
      <c r="J482" s="127"/>
      <c r="K482" s="127"/>
      <c r="L482" s="127"/>
    </row>
    <row r="483" spans="10:12" ht="14.15">
      <c r="J483" s="127"/>
      <c r="K483" s="127"/>
      <c r="L483" s="127"/>
    </row>
    <row r="484" spans="10:12" ht="14.15">
      <c r="J484" s="127"/>
      <c r="K484" s="127"/>
      <c r="L484" s="127"/>
    </row>
    <row r="485" spans="10:12" ht="14.15">
      <c r="J485" s="127"/>
      <c r="K485" s="127"/>
      <c r="L485" s="127"/>
    </row>
    <row r="486" spans="10:12" ht="14.15">
      <c r="J486" s="127"/>
      <c r="K486" s="127"/>
      <c r="L486" s="127"/>
    </row>
    <row r="487" spans="10:12" ht="14.15">
      <c r="J487" s="127"/>
      <c r="K487" s="127"/>
      <c r="L487" s="127"/>
    </row>
    <row r="488" spans="10:12" ht="14.15">
      <c r="J488" s="127"/>
      <c r="K488" s="127"/>
      <c r="L488" s="127"/>
    </row>
    <row r="489" spans="10:12" ht="14.15">
      <c r="J489" s="127"/>
      <c r="K489" s="127"/>
      <c r="L489" s="127"/>
    </row>
    <row r="490" spans="10:12" ht="14.15">
      <c r="J490" s="127"/>
      <c r="K490" s="127"/>
      <c r="L490" s="127"/>
    </row>
    <row r="491" spans="10:12" ht="14.15">
      <c r="J491" s="127"/>
      <c r="K491" s="127"/>
      <c r="L491" s="127"/>
    </row>
    <row r="492" spans="10:12" ht="14.15">
      <c r="J492" s="127"/>
      <c r="K492" s="127"/>
      <c r="L492" s="127"/>
    </row>
    <row r="493" spans="10:12" ht="14.15">
      <c r="J493" s="127"/>
      <c r="K493" s="127"/>
      <c r="L493" s="127"/>
    </row>
    <row r="494" spans="10:12" ht="14.15">
      <c r="J494" s="127"/>
      <c r="K494" s="127"/>
      <c r="L494" s="127"/>
    </row>
    <row r="495" spans="10:12" ht="14.15">
      <c r="J495" s="127"/>
      <c r="K495" s="127"/>
      <c r="L495" s="127"/>
    </row>
    <row r="496" spans="10:12" ht="14.15">
      <c r="J496" s="127"/>
      <c r="K496" s="127"/>
      <c r="L496" s="127"/>
    </row>
    <row r="497" spans="10:12" ht="14.15">
      <c r="J497" s="127"/>
      <c r="K497" s="127"/>
      <c r="L497" s="127"/>
    </row>
    <row r="498" spans="10:12" ht="14.15">
      <c r="J498" s="127"/>
      <c r="K498" s="127"/>
      <c r="L498" s="127"/>
    </row>
    <row r="499" spans="10:12" ht="14.15">
      <c r="J499" s="127"/>
      <c r="K499" s="127"/>
      <c r="L499" s="127"/>
    </row>
    <row r="500" spans="10:12" ht="14.15">
      <c r="J500" s="127"/>
      <c r="K500" s="127"/>
      <c r="L500" s="127"/>
    </row>
    <row r="501" spans="10:12" ht="14.15">
      <c r="J501" s="127"/>
      <c r="K501" s="127"/>
      <c r="L501" s="127"/>
    </row>
    <row r="502" spans="10:12" ht="14.15">
      <c r="J502" s="127"/>
      <c r="K502" s="127"/>
      <c r="L502" s="127"/>
    </row>
    <row r="503" spans="10:12" ht="14.15">
      <c r="J503" s="127"/>
      <c r="K503" s="127"/>
      <c r="L503" s="127"/>
    </row>
    <row r="504" spans="10:12" ht="14.15">
      <c r="J504" s="127"/>
      <c r="K504" s="127"/>
      <c r="L504" s="127"/>
    </row>
    <row r="505" spans="10:12" ht="14.15">
      <c r="J505" s="127"/>
      <c r="K505" s="127"/>
      <c r="L505" s="127"/>
    </row>
    <row r="506" spans="10:12" ht="14.15">
      <c r="J506" s="127"/>
      <c r="K506" s="127"/>
      <c r="L506" s="127"/>
    </row>
    <row r="507" spans="10:12" ht="14.15">
      <c r="J507" s="127"/>
      <c r="K507" s="127"/>
      <c r="L507" s="127"/>
    </row>
    <row r="508" spans="10:12" ht="14.15">
      <c r="J508" s="127"/>
      <c r="K508" s="127"/>
      <c r="L508" s="127"/>
    </row>
    <row r="509" spans="10:12" ht="14.15">
      <c r="J509" s="127"/>
      <c r="K509" s="127"/>
      <c r="L509" s="127"/>
    </row>
    <row r="510" spans="10:12" ht="14.15">
      <c r="J510" s="127"/>
      <c r="K510" s="127"/>
      <c r="L510" s="127"/>
    </row>
    <row r="511" spans="10:12" ht="14.15">
      <c r="J511" s="127"/>
      <c r="K511" s="127"/>
      <c r="L511" s="127"/>
    </row>
    <row r="512" spans="10:12" ht="14.15">
      <c r="J512" s="127"/>
      <c r="K512" s="127"/>
      <c r="L512" s="127"/>
    </row>
    <row r="513" spans="10:12" ht="14.15">
      <c r="J513" s="127"/>
      <c r="K513" s="127"/>
      <c r="L513" s="127"/>
    </row>
    <row r="514" spans="10:12" ht="14.15">
      <c r="J514" s="127"/>
      <c r="K514" s="127"/>
      <c r="L514" s="127"/>
    </row>
    <row r="515" spans="10:12" ht="14.15">
      <c r="J515" s="127"/>
      <c r="K515" s="127"/>
      <c r="L515" s="127"/>
    </row>
    <row r="516" spans="10:12" ht="14.15">
      <c r="J516" s="127"/>
      <c r="K516" s="127"/>
      <c r="L516" s="127"/>
    </row>
    <row r="517" spans="10:12" ht="14.15">
      <c r="J517" s="127"/>
      <c r="K517" s="127"/>
      <c r="L517" s="127"/>
    </row>
    <row r="518" spans="10:12" ht="14.15">
      <c r="J518" s="127"/>
      <c r="K518" s="127"/>
      <c r="L518" s="127"/>
    </row>
    <row r="519" spans="10:12" ht="14.15">
      <c r="J519" s="127"/>
      <c r="K519" s="127"/>
      <c r="L519" s="127"/>
    </row>
    <row r="520" spans="10:12" ht="14.15">
      <c r="J520" s="127"/>
      <c r="K520" s="127"/>
      <c r="L520" s="127"/>
    </row>
    <row r="521" spans="10:12" ht="14.15">
      <c r="J521" s="127"/>
      <c r="K521" s="127"/>
      <c r="L521" s="127"/>
    </row>
    <row r="522" spans="10:12" ht="14.15">
      <c r="J522" s="127"/>
      <c r="K522" s="127"/>
      <c r="L522" s="127"/>
    </row>
    <row r="523" spans="10:12" ht="14.15">
      <c r="J523" s="127"/>
      <c r="K523" s="127"/>
      <c r="L523" s="127"/>
    </row>
    <row r="524" spans="10:12" ht="14.15">
      <c r="J524" s="127"/>
      <c r="K524" s="127"/>
      <c r="L524" s="127"/>
    </row>
    <row r="525" spans="10:12" ht="14.15">
      <c r="J525" s="127"/>
      <c r="K525" s="127"/>
      <c r="L525" s="127"/>
    </row>
    <row r="526" spans="10:12" ht="14.15">
      <c r="J526" s="127"/>
      <c r="K526" s="127"/>
      <c r="L526" s="127"/>
    </row>
    <row r="527" spans="10:12" ht="14.15">
      <c r="J527" s="127"/>
      <c r="K527" s="127"/>
      <c r="L527" s="127"/>
    </row>
    <row r="528" spans="10:12" ht="14.15">
      <c r="J528" s="127"/>
      <c r="K528" s="127"/>
      <c r="L528" s="127"/>
    </row>
    <row r="529" spans="10:12" ht="14.15">
      <c r="J529" s="127"/>
      <c r="K529" s="127"/>
      <c r="L529" s="127"/>
    </row>
    <row r="530" spans="10:12" ht="14.15">
      <c r="J530" s="127"/>
      <c r="K530" s="127"/>
      <c r="L530" s="127"/>
    </row>
    <row r="531" spans="10:12" ht="14.15">
      <c r="J531" s="127"/>
      <c r="K531" s="127"/>
      <c r="L531" s="127"/>
    </row>
    <row r="532" spans="10:12" ht="14.15">
      <c r="J532" s="127"/>
      <c r="K532" s="127"/>
      <c r="L532" s="127"/>
    </row>
    <row r="533" spans="10:12" ht="14.15">
      <c r="J533" s="127"/>
      <c r="K533" s="127"/>
      <c r="L533" s="127"/>
    </row>
    <row r="534" spans="10:12" ht="14.15">
      <c r="J534" s="127"/>
      <c r="K534" s="127"/>
      <c r="L534" s="127"/>
    </row>
    <row r="535" spans="10:12" ht="14.15">
      <c r="J535" s="127"/>
      <c r="K535" s="127"/>
      <c r="L535" s="127"/>
    </row>
    <row r="536" spans="10:12" ht="14.15">
      <c r="J536" s="127"/>
      <c r="K536" s="127"/>
      <c r="L536" s="127"/>
    </row>
    <row r="537" spans="10:12" ht="14.15">
      <c r="J537" s="127"/>
      <c r="K537" s="127"/>
      <c r="L537" s="127"/>
    </row>
    <row r="538" spans="10:12" ht="14.15">
      <c r="J538" s="127"/>
      <c r="K538" s="127"/>
      <c r="L538" s="127"/>
    </row>
    <row r="539" spans="10:12" ht="14.15">
      <c r="J539" s="127"/>
      <c r="K539" s="127"/>
      <c r="L539" s="127"/>
    </row>
    <row r="540" spans="10:12" ht="14.15">
      <c r="J540" s="127"/>
      <c r="K540" s="127"/>
      <c r="L540" s="127"/>
    </row>
    <row r="541" spans="10:12" ht="14.15">
      <c r="J541" s="127"/>
      <c r="K541" s="127"/>
      <c r="L541" s="127"/>
    </row>
    <row r="542" spans="10:12" ht="14.15">
      <c r="J542" s="127"/>
      <c r="K542" s="127"/>
      <c r="L542" s="127"/>
    </row>
    <row r="543" spans="10:12" ht="14.15">
      <c r="J543" s="127"/>
      <c r="K543" s="127"/>
      <c r="L543" s="127"/>
    </row>
    <row r="544" spans="10:12" ht="14.15">
      <c r="J544" s="127"/>
      <c r="K544" s="127"/>
      <c r="L544" s="127"/>
    </row>
    <row r="545" spans="10:12" ht="14.15">
      <c r="J545" s="127"/>
      <c r="K545" s="127"/>
      <c r="L545" s="127"/>
    </row>
    <row r="546" spans="10:12" ht="14.15">
      <c r="J546" s="127"/>
      <c r="K546" s="127"/>
      <c r="L546" s="127"/>
    </row>
    <row r="547" spans="10:12" ht="14.15">
      <c r="J547" s="127"/>
      <c r="K547" s="127"/>
      <c r="L547" s="127"/>
    </row>
    <row r="548" spans="10:12" ht="14.15">
      <c r="J548" s="127"/>
      <c r="K548" s="127"/>
      <c r="L548" s="127"/>
    </row>
    <row r="549" spans="10:12" ht="14.15">
      <c r="J549" s="127"/>
      <c r="K549" s="127"/>
      <c r="L549" s="127"/>
    </row>
    <row r="550" spans="10:12" ht="14.15">
      <c r="J550" s="127"/>
      <c r="K550" s="127"/>
      <c r="L550" s="127"/>
    </row>
    <row r="551" spans="10:12" ht="14.15">
      <c r="J551" s="127"/>
      <c r="K551" s="127"/>
      <c r="L551" s="127"/>
    </row>
    <row r="552" spans="10:12" ht="14.15">
      <c r="J552" s="127"/>
      <c r="K552" s="127"/>
      <c r="L552" s="127"/>
    </row>
    <row r="553" spans="10:12" ht="14.15">
      <c r="J553" s="127"/>
      <c r="K553" s="127"/>
      <c r="L553" s="127"/>
    </row>
    <row r="554" spans="10:12" ht="14.15">
      <c r="J554" s="127"/>
      <c r="K554" s="127"/>
      <c r="L554" s="127"/>
    </row>
    <row r="555" spans="10:12" ht="14.15">
      <c r="J555" s="127"/>
      <c r="K555" s="127"/>
      <c r="L555" s="127"/>
    </row>
    <row r="556" spans="10:12" ht="14.15">
      <c r="J556" s="127"/>
      <c r="K556" s="127"/>
      <c r="L556" s="127"/>
    </row>
    <row r="557" spans="10:12" ht="14.15">
      <c r="J557" s="127"/>
      <c r="K557" s="127"/>
      <c r="L557" s="127"/>
    </row>
    <row r="558" spans="10:12" ht="14.15">
      <c r="J558" s="127"/>
      <c r="K558" s="127"/>
      <c r="L558" s="127"/>
    </row>
    <row r="559" spans="10:12" ht="14.15">
      <c r="J559" s="127"/>
      <c r="K559" s="127"/>
      <c r="L559" s="127"/>
    </row>
    <row r="560" spans="10:12" ht="14.15">
      <c r="J560" s="127"/>
      <c r="K560" s="127"/>
      <c r="L560" s="127"/>
    </row>
    <row r="561" spans="10:12" ht="14.15">
      <c r="J561" s="127"/>
      <c r="K561" s="127"/>
      <c r="L561" s="127"/>
    </row>
    <row r="562" spans="10:12" ht="14.15">
      <c r="J562" s="127"/>
      <c r="K562" s="127"/>
      <c r="L562" s="127"/>
    </row>
    <row r="563" spans="10:12" ht="14.15">
      <c r="J563" s="127"/>
      <c r="K563" s="127"/>
      <c r="L563" s="127"/>
    </row>
    <row r="564" spans="10:12" ht="14.15">
      <c r="J564" s="127"/>
      <c r="K564" s="127"/>
      <c r="L564" s="127"/>
    </row>
    <row r="565" spans="10:12" ht="14.15">
      <c r="J565" s="127"/>
      <c r="K565" s="127"/>
      <c r="L565" s="127"/>
    </row>
    <row r="566" spans="10:12" ht="14.15">
      <c r="J566" s="127"/>
      <c r="K566" s="127"/>
      <c r="L566" s="127"/>
    </row>
    <row r="567" spans="10:12" ht="14.15">
      <c r="J567" s="127"/>
      <c r="K567" s="127"/>
      <c r="L567" s="127"/>
    </row>
    <row r="568" spans="10:12" ht="14.15">
      <c r="J568" s="127"/>
      <c r="K568" s="127"/>
      <c r="L568" s="127"/>
    </row>
    <row r="569" spans="10:12" ht="14.15">
      <c r="J569" s="127"/>
      <c r="K569" s="127"/>
      <c r="L569" s="127"/>
    </row>
    <row r="570" spans="10:12" ht="14.15">
      <c r="J570" s="127"/>
      <c r="K570" s="127"/>
      <c r="L570" s="127"/>
    </row>
    <row r="571" spans="10:12" ht="14.15">
      <c r="J571" s="127"/>
      <c r="K571" s="127"/>
      <c r="L571" s="127"/>
    </row>
    <row r="572" spans="10:12" ht="14.15">
      <c r="J572" s="127"/>
      <c r="K572" s="127"/>
      <c r="L572" s="127"/>
    </row>
    <row r="573" spans="10:12" ht="14.15">
      <c r="J573" s="127"/>
      <c r="K573" s="127"/>
      <c r="L573" s="127"/>
    </row>
    <row r="574" spans="10:12" ht="14.15">
      <c r="J574" s="127"/>
      <c r="K574" s="127"/>
      <c r="L574" s="127"/>
    </row>
    <row r="575" spans="10:12" ht="14.15">
      <c r="J575" s="127"/>
      <c r="K575" s="127"/>
      <c r="L575" s="127"/>
    </row>
    <row r="576" spans="10:12" ht="14.15">
      <c r="J576" s="127"/>
      <c r="K576" s="127"/>
      <c r="L576" s="127"/>
    </row>
    <row r="577" spans="10:12" ht="14.15">
      <c r="J577" s="127"/>
      <c r="K577" s="127"/>
      <c r="L577" s="127"/>
    </row>
    <row r="578" spans="10:12" ht="14.15">
      <c r="J578" s="127"/>
      <c r="K578" s="127"/>
      <c r="L578" s="127"/>
    </row>
    <row r="579" spans="10:12" ht="14.15">
      <c r="J579" s="127"/>
      <c r="K579" s="127"/>
      <c r="L579" s="127"/>
    </row>
    <row r="580" spans="10:12" ht="14.15">
      <c r="J580" s="127"/>
      <c r="K580" s="127"/>
      <c r="L580" s="127"/>
    </row>
    <row r="581" spans="10:12" ht="14.15">
      <c r="J581" s="127"/>
      <c r="K581" s="127"/>
      <c r="L581" s="127"/>
    </row>
    <row r="582" spans="10:12" ht="14.15">
      <c r="J582" s="127"/>
      <c r="K582" s="127"/>
      <c r="L582" s="127"/>
    </row>
    <row r="583" spans="10:12" ht="14.15">
      <c r="J583" s="127"/>
      <c r="K583" s="127"/>
      <c r="L583" s="127"/>
    </row>
    <row r="584" spans="10:12" ht="14.15">
      <c r="J584" s="127"/>
      <c r="K584" s="127"/>
      <c r="L584" s="127"/>
    </row>
    <row r="585" spans="10:12" ht="14.15">
      <c r="J585" s="127"/>
      <c r="K585" s="127"/>
      <c r="L585" s="127"/>
    </row>
    <row r="586" spans="10:12" ht="14.15">
      <c r="J586" s="127"/>
      <c r="K586" s="127"/>
      <c r="L586" s="127"/>
    </row>
    <row r="587" spans="10:12" ht="14.15">
      <c r="J587" s="127"/>
      <c r="K587" s="127"/>
      <c r="L587" s="127"/>
    </row>
    <row r="588" spans="10:12" ht="14.15">
      <c r="J588" s="127"/>
      <c r="K588" s="127"/>
      <c r="L588" s="127"/>
    </row>
    <row r="589" spans="10:12" ht="14.15">
      <c r="J589" s="127"/>
      <c r="K589" s="127"/>
      <c r="L589" s="127"/>
    </row>
    <row r="590" spans="10:12" ht="14.15">
      <c r="J590" s="127"/>
      <c r="K590" s="127"/>
      <c r="L590" s="127"/>
    </row>
    <row r="591" spans="10:12" ht="14.15">
      <c r="J591" s="127"/>
      <c r="K591" s="127"/>
      <c r="L591" s="127"/>
    </row>
    <row r="592" spans="10:12" ht="14.15">
      <c r="J592" s="127"/>
      <c r="K592" s="127"/>
      <c r="L592" s="127"/>
    </row>
    <row r="593" spans="10:12" ht="14.15">
      <c r="J593" s="127"/>
      <c r="K593" s="127"/>
      <c r="L593" s="127"/>
    </row>
    <row r="594" spans="10:12" ht="14.15">
      <c r="J594" s="127"/>
      <c r="K594" s="127"/>
      <c r="L594" s="127"/>
    </row>
    <row r="595" spans="10:12" ht="14.15">
      <c r="J595" s="127"/>
      <c r="K595" s="127"/>
      <c r="L595" s="127"/>
    </row>
    <row r="596" spans="10:12" ht="14.15">
      <c r="J596" s="127"/>
      <c r="K596" s="127"/>
      <c r="L596" s="127"/>
    </row>
    <row r="597" spans="10:12" ht="14.15">
      <c r="J597" s="127"/>
      <c r="K597" s="127"/>
      <c r="L597" s="127"/>
    </row>
    <row r="598" spans="10:12" ht="14.15">
      <c r="J598" s="127"/>
      <c r="K598" s="127"/>
      <c r="L598" s="127"/>
    </row>
    <row r="599" spans="10:12" ht="14.15">
      <c r="J599" s="127"/>
      <c r="K599" s="127"/>
      <c r="L599" s="127"/>
    </row>
    <row r="600" spans="10:12" ht="14.15">
      <c r="J600" s="127"/>
      <c r="K600" s="127"/>
      <c r="L600" s="127"/>
    </row>
    <row r="601" spans="10:12" ht="14.15">
      <c r="J601" s="127"/>
      <c r="K601" s="127"/>
      <c r="L601" s="127"/>
    </row>
    <row r="602" spans="10:12" ht="14.15">
      <c r="J602" s="127"/>
      <c r="K602" s="127"/>
      <c r="L602" s="127"/>
    </row>
    <row r="603" spans="10:12" ht="14.15">
      <c r="J603" s="127"/>
      <c r="K603" s="127"/>
      <c r="L603" s="127"/>
    </row>
    <row r="604" spans="10:12" ht="14.15">
      <c r="J604" s="127"/>
      <c r="K604" s="127"/>
      <c r="L604" s="127"/>
    </row>
    <row r="605" spans="10:12" ht="14.15">
      <c r="J605" s="127"/>
      <c r="K605" s="127"/>
      <c r="L605" s="127"/>
    </row>
    <row r="606" spans="10:12" ht="14.15">
      <c r="J606" s="127"/>
      <c r="K606" s="127"/>
      <c r="L606" s="127"/>
    </row>
    <row r="607" spans="10:12" ht="14.15">
      <c r="J607" s="127"/>
      <c r="K607" s="127"/>
      <c r="L607" s="127"/>
    </row>
    <row r="608" spans="10:12" ht="14.15">
      <c r="J608" s="127"/>
      <c r="K608" s="127"/>
      <c r="L608" s="127"/>
    </row>
    <row r="609" spans="10:12" ht="14.15">
      <c r="J609" s="127"/>
      <c r="K609" s="127"/>
      <c r="L609" s="127"/>
    </row>
    <row r="610" spans="10:12" ht="14.15">
      <c r="J610" s="127"/>
      <c r="K610" s="127"/>
      <c r="L610" s="127"/>
    </row>
    <row r="611" spans="10:12" ht="14.15">
      <c r="J611" s="127"/>
      <c r="K611" s="127"/>
      <c r="L611" s="127"/>
    </row>
    <row r="612" spans="10:12" ht="14.15">
      <c r="J612" s="127"/>
      <c r="K612" s="127"/>
      <c r="L612" s="127"/>
    </row>
    <row r="613" spans="10:12" ht="14.15">
      <c r="J613" s="127"/>
      <c r="K613" s="127"/>
      <c r="L613" s="127"/>
    </row>
    <row r="614" spans="10:12" ht="14.15">
      <c r="J614" s="127"/>
      <c r="K614" s="127"/>
      <c r="L614" s="127"/>
    </row>
    <row r="615" spans="10:12" ht="14.15">
      <c r="J615" s="127"/>
      <c r="K615" s="127"/>
      <c r="L615" s="127"/>
    </row>
    <row r="616" spans="10:12" ht="14.15">
      <c r="J616" s="127"/>
      <c r="K616" s="127"/>
      <c r="L616" s="127"/>
    </row>
    <row r="617" spans="10:12" ht="14.15">
      <c r="J617" s="127"/>
      <c r="K617" s="127"/>
      <c r="L617" s="127"/>
    </row>
    <row r="618" spans="10:12" ht="14.15">
      <c r="J618" s="127"/>
      <c r="K618" s="127"/>
      <c r="L618" s="127"/>
    </row>
    <row r="619" spans="10:12" ht="14.15">
      <c r="J619" s="127"/>
      <c r="K619" s="127"/>
      <c r="L619" s="127"/>
    </row>
    <row r="620" spans="10:12" ht="14.15">
      <c r="J620" s="127"/>
      <c r="K620" s="127"/>
      <c r="L620" s="127"/>
    </row>
    <row r="621" spans="10:12" ht="14.15">
      <c r="J621" s="127"/>
      <c r="K621" s="127"/>
      <c r="L621" s="127"/>
    </row>
    <row r="622" spans="10:12" ht="14.15">
      <c r="J622" s="127"/>
      <c r="K622" s="127"/>
      <c r="L622" s="127"/>
    </row>
    <row r="623" spans="10:12" ht="14.15">
      <c r="J623" s="127"/>
      <c r="K623" s="127"/>
      <c r="L623" s="127"/>
    </row>
    <row r="624" spans="10:12" ht="14.15">
      <c r="J624" s="127"/>
      <c r="K624" s="127"/>
      <c r="L624" s="127"/>
    </row>
    <row r="625" spans="10:12" ht="14.15">
      <c r="J625" s="127"/>
      <c r="K625" s="127"/>
      <c r="L625" s="127"/>
    </row>
    <row r="626" spans="10:12" ht="14.15">
      <c r="J626" s="127"/>
      <c r="K626" s="127"/>
      <c r="L626" s="127"/>
    </row>
    <row r="627" spans="10:12" ht="14.15">
      <c r="J627" s="127"/>
      <c r="K627" s="127"/>
      <c r="L627" s="127"/>
    </row>
    <row r="628" spans="10:12" ht="14.15">
      <c r="J628" s="127"/>
      <c r="K628" s="127"/>
      <c r="L628" s="127"/>
    </row>
    <row r="629" spans="10:12" ht="14.15">
      <c r="J629" s="127"/>
      <c r="K629" s="127"/>
      <c r="L629" s="127"/>
    </row>
    <row r="630" spans="10:12" ht="14.15">
      <c r="J630" s="127"/>
      <c r="K630" s="127"/>
      <c r="L630" s="127"/>
    </row>
    <row r="631" spans="10:12" ht="14.15">
      <c r="J631" s="127"/>
      <c r="K631" s="127"/>
      <c r="L631" s="127"/>
    </row>
    <row r="632" spans="10:12" ht="14.15">
      <c r="J632" s="127"/>
      <c r="K632" s="127"/>
      <c r="L632" s="127"/>
    </row>
    <row r="633" spans="10:12" ht="14.15">
      <c r="J633" s="127"/>
      <c r="K633" s="127"/>
      <c r="L633" s="127"/>
    </row>
    <row r="634" spans="10:12" ht="14.15">
      <c r="J634" s="127"/>
      <c r="K634" s="127"/>
      <c r="L634" s="127"/>
    </row>
    <row r="635" spans="10:12" ht="14.15">
      <c r="J635" s="127"/>
      <c r="K635" s="127"/>
      <c r="L635" s="127"/>
    </row>
    <row r="636" spans="10:12" ht="14.15">
      <c r="J636" s="127"/>
      <c r="K636" s="127"/>
      <c r="L636" s="127"/>
    </row>
    <row r="637" spans="10:12" ht="14.15">
      <c r="J637" s="127"/>
      <c r="K637" s="127"/>
      <c r="L637" s="127"/>
    </row>
    <row r="638" spans="10:12" ht="14.15">
      <c r="J638" s="127"/>
      <c r="K638" s="127"/>
      <c r="L638" s="127"/>
    </row>
    <row r="639" spans="10:12" ht="14.15">
      <c r="J639" s="127"/>
      <c r="K639" s="127"/>
      <c r="L639" s="127"/>
    </row>
    <row r="640" spans="10:12" ht="14.15">
      <c r="J640" s="127"/>
      <c r="K640" s="127"/>
      <c r="L640" s="127"/>
    </row>
    <row r="641" spans="10:12" ht="14.15">
      <c r="J641" s="127"/>
      <c r="K641" s="127"/>
      <c r="L641" s="127"/>
    </row>
    <row r="642" spans="10:12" ht="14.15">
      <c r="J642" s="127"/>
      <c r="K642" s="127"/>
      <c r="L642" s="127"/>
    </row>
    <row r="643" spans="10:12" ht="14.15">
      <c r="J643" s="127"/>
      <c r="K643" s="127"/>
      <c r="L643" s="127"/>
    </row>
    <row r="644" spans="10:12" ht="14.15">
      <c r="J644" s="127"/>
      <c r="K644" s="127"/>
      <c r="L644" s="127"/>
    </row>
    <row r="645" spans="10:12" ht="14.15">
      <c r="J645" s="127"/>
      <c r="K645" s="127"/>
      <c r="L645" s="127"/>
    </row>
    <row r="646" spans="10:12" ht="14.15">
      <c r="J646" s="127"/>
      <c r="K646" s="127"/>
      <c r="L646" s="127"/>
    </row>
    <row r="647" spans="10:12" ht="14.15">
      <c r="J647" s="127"/>
      <c r="K647" s="127"/>
      <c r="L647" s="127"/>
    </row>
    <row r="648" spans="10:12" ht="14.15">
      <c r="J648" s="127"/>
      <c r="K648" s="127"/>
      <c r="L648" s="127"/>
    </row>
    <row r="649" spans="10:12" ht="14.15">
      <c r="J649" s="127"/>
      <c r="K649" s="127"/>
      <c r="L649" s="127"/>
    </row>
    <row r="650" spans="10:12" ht="14.15">
      <c r="J650" s="127"/>
      <c r="K650" s="127"/>
      <c r="L650" s="127"/>
    </row>
    <row r="651" spans="10:12" ht="14.15">
      <c r="J651" s="127"/>
      <c r="K651" s="127"/>
      <c r="L651" s="127"/>
    </row>
    <row r="652" spans="10:12" ht="14.15">
      <c r="J652" s="127"/>
      <c r="K652" s="127"/>
      <c r="L652" s="127"/>
    </row>
    <row r="653" spans="10:12" ht="14.15">
      <c r="J653" s="127"/>
      <c r="K653" s="127"/>
      <c r="L653" s="127"/>
    </row>
    <row r="654" spans="10:12" ht="14.15">
      <c r="J654" s="127"/>
      <c r="K654" s="127"/>
      <c r="L654" s="127"/>
    </row>
    <row r="655" spans="10:12" ht="14.15">
      <c r="J655" s="127"/>
      <c r="K655" s="127"/>
      <c r="L655" s="127"/>
    </row>
    <row r="656" spans="10:12" ht="14.15">
      <c r="J656" s="127"/>
      <c r="K656" s="127"/>
      <c r="L656" s="127"/>
    </row>
    <row r="657" spans="10:12" ht="14.15">
      <c r="J657" s="127"/>
      <c r="K657" s="127"/>
      <c r="L657" s="127"/>
    </row>
    <row r="658" spans="10:12" ht="14.15">
      <c r="J658" s="127"/>
      <c r="K658" s="127"/>
      <c r="L658" s="127"/>
    </row>
    <row r="659" spans="10:12" ht="14.15">
      <c r="J659" s="127"/>
      <c r="K659" s="127"/>
      <c r="L659" s="127"/>
    </row>
    <row r="660" spans="10:12" ht="14.15">
      <c r="J660" s="127"/>
      <c r="K660" s="127"/>
      <c r="L660" s="127"/>
    </row>
    <row r="661" spans="10:12" ht="14.15">
      <c r="J661" s="127"/>
      <c r="K661" s="127"/>
      <c r="L661" s="127"/>
    </row>
    <row r="662" spans="10:12" ht="14.15">
      <c r="J662" s="127"/>
      <c r="K662" s="127"/>
      <c r="L662" s="127"/>
    </row>
    <row r="663" spans="10:12" ht="14.15">
      <c r="J663" s="127"/>
      <c r="K663" s="127"/>
      <c r="L663" s="127"/>
    </row>
    <row r="664" spans="10:12" ht="14.15">
      <c r="J664" s="127"/>
      <c r="K664" s="127"/>
      <c r="L664" s="127"/>
    </row>
    <row r="665" spans="10:12" ht="14.15">
      <c r="J665" s="127"/>
      <c r="K665" s="127"/>
      <c r="L665" s="127"/>
    </row>
    <row r="666" spans="10:12" ht="14.15">
      <c r="J666" s="127"/>
      <c r="K666" s="127"/>
      <c r="L666" s="127"/>
    </row>
    <row r="667" spans="10:12" ht="14.15">
      <c r="J667" s="127"/>
      <c r="K667" s="127"/>
      <c r="L667" s="127"/>
    </row>
    <row r="668" spans="10:12" ht="14.15">
      <c r="J668" s="127"/>
      <c r="K668" s="127"/>
      <c r="L668" s="127"/>
    </row>
    <row r="669" spans="10:12" ht="14.15">
      <c r="J669" s="127"/>
      <c r="K669" s="127"/>
      <c r="L669" s="127"/>
    </row>
    <row r="670" spans="10:12" ht="14.15">
      <c r="J670" s="127"/>
      <c r="K670" s="127"/>
      <c r="L670" s="127"/>
    </row>
    <row r="671" spans="10:12" ht="14.15">
      <c r="J671" s="127"/>
      <c r="K671" s="127"/>
      <c r="L671" s="127"/>
    </row>
    <row r="672" spans="10:12" ht="14.15">
      <c r="J672" s="127"/>
      <c r="K672" s="127"/>
      <c r="L672" s="127"/>
    </row>
    <row r="673" spans="10:12" ht="14.15">
      <c r="J673" s="127"/>
      <c r="K673" s="127"/>
      <c r="L673" s="127"/>
    </row>
    <row r="674" spans="10:12" ht="14.15">
      <c r="J674" s="127"/>
      <c r="K674" s="127"/>
      <c r="L674" s="127"/>
    </row>
    <row r="675" spans="10:12" ht="14.15">
      <c r="J675" s="127"/>
      <c r="K675" s="127"/>
      <c r="L675" s="127"/>
    </row>
    <row r="676" spans="10:12" ht="14.15">
      <c r="J676" s="127"/>
      <c r="K676" s="127"/>
      <c r="L676" s="127"/>
    </row>
    <row r="677" spans="10:12" ht="14.15">
      <c r="J677" s="127"/>
      <c r="K677" s="127"/>
      <c r="L677" s="127"/>
    </row>
    <row r="678" spans="10:12" ht="14.15">
      <c r="J678" s="127"/>
      <c r="K678" s="127"/>
      <c r="L678" s="127"/>
    </row>
    <row r="679" spans="10:12" ht="14.15">
      <c r="J679" s="127"/>
      <c r="K679" s="127"/>
      <c r="L679" s="127"/>
    </row>
    <row r="680" spans="10:12" ht="14.15">
      <c r="J680" s="127"/>
      <c r="K680" s="127"/>
      <c r="L680" s="127"/>
    </row>
    <row r="681" spans="10:12" ht="14.15">
      <c r="J681" s="127"/>
      <c r="K681" s="127"/>
      <c r="L681" s="127"/>
    </row>
    <row r="682" spans="10:12" ht="14.15">
      <c r="J682" s="127"/>
      <c r="K682" s="127"/>
      <c r="L682" s="127"/>
    </row>
    <row r="683" spans="10:12" ht="14.15">
      <c r="J683" s="127"/>
      <c r="K683" s="127"/>
      <c r="L683" s="127"/>
    </row>
    <row r="684" spans="10:12" ht="14.15">
      <c r="J684" s="127"/>
      <c r="K684" s="127"/>
      <c r="L684" s="127"/>
    </row>
    <row r="685" spans="10:12" ht="14.15">
      <c r="J685" s="127"/>
      <c r="K685" s="127"/>
      <c r="L685" s="127"/>
    </row>
    <row r="686" spans="10:12" ht="14.15">
      <c r="J686" s="127"/>
      <c r="K686" s="127"/>
      <c r="L686" s="127"/>
    </row>
    <row r="687" spans="10:12" ht="14.15">
      <c r="J687" s="127"/>
      <c r="K687" s="127"/>
      <c r="L687" s="127"/>
    </row>
    <row r="688" spans="10:12" ht="14.15">
      <c r="J688" s="127"/>
      <c r="K688" s="127"/>
      <c r="L688" s="127"/>
    </row>
    <row r="689" spans="10:12" ht="14.15">
      <c r="J689" s="127"/>
      <c r="K689" s="127"/>
      <c r="L689" s="127"/>
    </row>
    <row r="690" spans="10:12" ht="14.15">
      <c r="J690" s="127"/>
      <c r="K690" s="127"/>
      <c r="L690" s="127"/>
    </row>
    <row r="691" spans="10:12" ht="14.15">
      <c r="J691" s="127"/>
      <c r="K691" s="127"/>
      <c r="L691" s="127"/>
    </row>
    <row r="692" spans="10:12" ht="14.15">
      <c r="J692" s="127"/>
      <c r="K692" s="127"/>
      <c r="L692" s="127"/>
    </row>
    <row r="693" spans="10:12" ht="14.15">
      <c r="J693" s="127"/>
      <c r="K693" s="127"/>
      <c r="L693" s="127"/>
    </row>
    <row r="694" spans="10:12" ht="14.15">
      <c r="J694" s="127"/>
      <c r="K694" s="127"/>
      <c r="L694" s="127"/>
    </row>
    <row r="695" spans="10:12" ht="14.15">
      <c r="J695" s="127"/>
      <c r="K695" s="127"/>
      <c r="L695" s="127"/>
    </row>
    <row r="696" spans="10:12" ht="14.15">
      <c r="J696" s="127"/>
      <c r="K696" s="127"/>
      <c r="L696" s="127"/>
    </row>
    <row r="697" spans="10:12" ht="14.15">
      <c r="J697" s="127"/>
      <c r="K697" s="127"/>
      <c r="L697" s="127"/>
    </row>
    <row r="698" spans="10:12" ht="14.15">
      <c r="J698" s="127"/>
      <c r="K698" s="127"/>
      <c r="L698" s="127"/>
    </row>
    <row r="699" spans="10:12" ht="14.15">
      <c r="J699" s="127"/>
      <c r="K699" s="127"/>
      <c r="L699" s="127"/>
    </row>
    <row r="700" spans="10:12" ht="14.15">
      <c r="J700" s="127"/>
      <c r="K700" s="127"/>
      <c r="L700" s="127"/>
    </row>
    <row r="701" spans="10:12" ht="14.15">
      <c r="J701" s="127"/>
      <c r="K701" s="127"/>
      <c r="L701" s="127"/>
    </row>
    <row r="702" spans="10:12" ht="14.15">
      <c r="J702" s="127"/>
      <c r="K702" s="127"/>
      <c r="L702" s="127"/>
    </row>
    <row r="703" spans="10:12" ht="14.15">
      <c r="J703" s="127"/>
      <c r="K703" s="127"/>
      <c r="L703" s="127"/>
    </row>
    <row r="704" spans="10:12" ht="14.15">
      <c r="J704" s="127"/>
      <c r="K704" s="127"/>
      <c r="L704" s="127"/>
    </row>
    <row r="705" spans="10:12" ht="14.15">
      <c r="J705" s="127"/>
      <c r="K705" s="127"/>
      <c r="L705" s="127"/>
    </row>
    <row r="706" spans="10:12" ht="14.15">
      <c r="J706" s="127"/>
      <c r="K706" s="127"/>
      <c r="L706" s="127"/>
    </row>
    <row r="707" spans="10:12" ht="14.15">
      <c r="J707" s="127"/>
      <c r="K707" s="127"/>
      <c r="L707" s="127"/>
    </row>
    <row r="708" spans="10:12" ht="14.15">
      <c r="J708" s="127"/>
      <c r="K708" s="127"/>
      <c r="L708" s="127"/>
    </row>
    <row r="709" spans="10:12" ht="14.15">
      <c r="J709" s="127"/>
      <c r="K709" s="127"/>
      <c r="L709" s="127"/>
    </row>
    <row r="710" spans="10:12" ht="14.15">
      <c r="J710" s="127"/>
      <c r="K710" s="127"/>
      <c r="L710" s="127"/>
    </row>
    <row r="711" spans="10:12" ht="14.15">
      <c r="J711" s="127"/>
      <c r="K711" s="127"/>
      <c r="L711" s="127"/>
    </row>
    <row r="712" spans="10:12" ht="14.15">
      <c r="J712" s="127"/>
      <c r="K712" s="127"/>
      <c r="L712" s="127"/>
    </row>
    <row r="713" spans="10:12" ht="14.15">
      <c r="J713" s="127"/>
      <c r="K713" s="127"/>
      <c r="L713" s="127"/>
    </row>
    <row r="714" spans="10:12" ht="14.15">
      <c r="J714" s="127"/>
      <c r="K714" s="127"/>
      <c r="L714" s="127"/>
    </row>
    <row r="715" spans="10:12" ht="14.15">
      <c r="J715" s="127"/>
      <c r="K715" s="127"/>
      <c r="L715" s="127"/>
    </row>
    <row r="716" spans="10:12" ht="14.15">
      <c r="J716" s="127"/>
      <c r="K716" s="127"/>
      <c r="L716" s="127"/>
    </row>
    <row r="717" spans="10:12" ht="14.15">
      <c r="J717" s="127"/>
      <c r="K717" s="127"/>
      <c r="L717" s="127"/>
    </row>
    <row r="718" spans="10:12" ht="14.15">
      <c r="J718" s="127"/>
      <c r="K718" s="127"/>
      <c r="L718" s="127"/>
    </row>
    <row r="719" spans="10:12" ht="14.15">
      <c r="J719" s="127"/>
      <c r="K719" s="127"/>
      <c r="L719" s="127"/>
    </row>
    <row r="720" spans="10:12" ht="14.15">
      <c r="J720" s="127"/>
      <c r="K720" s="127"/>
      <c r="L720" s="127"/>
    </row>
    <row r="721" spans="10:12" ht="14.15">
      <c r="J721" s="127"/>
      <c r="K721" s="127"/>
      <c r="L721" s="127"/>
    </row>
    <row r="722" spans="10:12" ht="14.15">
      <c r="J722" s="127"/>
      <c r="K722" s="127"/>
      <c r="L722" s="127"/>
    </row>
    <row r="723" spans="10:12" ht="14.15">
      <c r="J723" s="127"/>
      <c r="K723" s="127"/>
      <c r="L723" s="127"/>
    </row>
    <row r="724" spans="10:12" ht="14.15">
      <c r="J724" s="127"/>
      <c r="K724" s="127"/>
      <c r="L724" s="127"/>
    </row>
    <row r="725" spans="10:12" ht="14.15">
      <c r="J725" s="127"/>
      <c r="K725" s="127"/>
      <c r="L725" s="127"/>
    </row>
    <row r="726" spans="10:12" ht="14.15">
      <c r="J726" s="127"/>
      <c r="K726" s="127"/>
      <c r="L726" s="127"/>
    </row>
    <row r="727" spans="10:12" ht="14.15">
      <c r="J727" s="127"/>
      <c r="K727" s="127"/>
      <c r="L727" s="127"/>
    </row>
    <row r="728" spans="10:12" ht="14.15">
      <c r="J728" s="127"/>
      <c r="K728" s="127"/>
      <c r="L728" s="127"/>
    </row>
    <row r="729" spans="10:12" ht="14.15">
      <c r="J729" s="127"/>
      <c r="K729" s="127"/>
      <c r="L729" s="127"/>
    </row>
    <row r="730" spans="10:12" ht="14.15">
      <c r="J730" s="127"/>
      <c r="K730" s="127"/>
      <c r="L730" s="127"/>
    </row>
    <row r="731" spans="10:12" ht="14.15">
      <c r="J731" s="127"/>
      <c r="K731" s="127"/>
      <c r="L731" s="127"/>
    </row>
    <row r="732" spans="10:12" ht="14.15">
      <c r="J732" s="127"/>
      <c r="K732" s="127"/>
      <c r="L732" s="127"/>
    </row>
    <row r="733" spans="10:12" ht="14.15">
      <c r="J733" s="127"/>
      <c r="K733" s="127"/>
      <c r="L733" s="127"/>
    </row>
    <row r="734" spans="10:12" ht="14.15">
      <c r="J734" s="127"/>
      <c r="K734" s="127"/>
      <c r="L734" s="127"/>
    </row>
    <row r="735" spans="10:12" ht="14.15">
      <c r="J735" s="127"/>
      <c r="K735" s="127"/>
      <c r="L735" s="127"/>
    </row>
    <row r="736" spans="10:12" ht="14.15">
      <c r="J736" s="127"/>
      <c r="K736" s="127"/>
      <c r="L736" s="127"/>
    </row>
    <row r="737" spans="10:12" ht="14.15">
      <c r="J737" s="127"/>
      <c r="K737" s="127"/>
      <c r="L737" s="127"/>
    </row>
    <row r="738" spans="10:12" ht="14.15">
      <c r="J738" s="127"/>
      <c r="K738" s="127"/>
      <c r="L738" s="127"/>
    </row>
    <row r="739" spans="10:12" ht="14.15">
      <c r="J739" s="127"/>
      <c r="K739" s="127"/>
      <c r="L739" s="127"/>
    </row>
    <row r="740" spans="10:12" ht="14.15">
      <c r="J740" s="127"/>
      <c r="K740" s="127"/>
      <c r="L740" s="127"/>
    </row>
    <row r="741" spans="10:12" ht="14.15">
      <c r="J741" s="127"/>
      <c r="K741" s="127"/>
      <c r="L741" s="127"/>
    </row>
    <row r="742" spans="10:12" ht="14.15">
      <c r="J742" s="127"/>
      <c r="K742" s="127"/>
      <c r="L742" s="127"/>
    </row>
    <row r="743" spans="10:12" ht="14.15">
      <c r="J743" s="127"/>
      <c r="K743" s="127"/>
      <c r="L743" s="127"/>
    </row>
    <row r="744" spans="10:12" ht="14.15">
      <c r="J744" s="127"/>
      <c r="K744" s="127"/>
      <c r="L744" s="127"/>
    </row>
    <row r="745" spans="10:12" ht="14.15">
      <c r="J745" s="127"/>
      <c r="K745" s="127"/>
      <c r="L745" s="127"/>
    </row>
    <row r="746" spans="10:12" ht="14.15">
      <c r="J746" s="127"/>
      <c r="K746" s="127"/>
      <c r="L746" s="127"/>
    </row>
    <row r="747" spans="10:12" ht="14.15">
      <c r="J747" s="127"/>
      <c r="K747" s="127"/>
      <c r="L747" s="127"/>
    </row>
    <row r="748" spans="10:12" ht="14.15">
      <c r="J748" s="127"/>
      <c r="K748" s="127"/>
      <c r="L748" s="127"/>
    </row>
    <row r="749" spans="10:12" ht="14.15">
      <c r="J749" s="127"/>
      <c r="K749" s="127"/>
      <c r="L749" s="127"/>
    </row>
    <row r="750" spans="10:12" ht="14.15">
      <c r="J750" s="127"/>
      <c r="K750" s="127"/>
      <c r="L750" s="127"/>
    </row>
    <row r="751" spans="10:12" ht="14.15">
      <c r="J751" s="127"/>
      <c r="K751" s="127"/>
      <c r="L751" s="127"/>
    </row>
    <row r="752" spans="10:12" ht="14.15">
      <c r="J752" s="127"/>
      <c r="K752" s="127"/>
      <c r="L752" s="127"/>
    </row>
    <row r="753" spans="10:12" ht="14.15">
      <c r="J753" s="127"/>
      <c r="K753" s="127"/>
      <c r="L753" s="127"/>
    </row>
    <row r="754" spans="10:12" ht="14.15">
      <c r="J754" s="127"/>
      <c r="K754" s="127"/>
      <c r="L754" s="127"/>
    </row>
    <row r="755" spans="10:12" ht="14.15">
      <c r="J755" s="127"/>
      <c r="K755" s="127"/>
      <c r="L755" s="127"/>
    </row>
    <row r="756" spans="10:12" ht="14.15">
      <c r="J756" s="127"/>
      <c r="K756" s="127"/>
      <c r="L756" s="127"/>
    </row>
    <row r="757" spans="10:12" ht="14.15">
      <c r="J757" s="127"/>
      <c r="K757" s="127"/>
      <c r="L757" s="127"/>
    </row>
    <row r="758" spans="10:12" ht="14.15">
      <c r="J758" s="127"/>
      <c r="K758" s="127"/>
      <c r="L758" s="127"/>
    </row>
    <row r="759" spans="10:12" ht="14.15">
      <c r="J759" s="127"/>
      <c r="K759" s="127"/>
      <c r="L759" s="127"/>
    </row>
    <row r="760" spans="10:12" ht="14.15">
      <c r="J760" s="127"/>
      <c r="K760" s="127"/>
      <c r="L760" s="127"/>
    </row>
    <row r="761" spans="10:12" ht="14.15">
      <c r="J761" s="127"/>
      <c r="K761" s="127"/>
      <c r="L761" s="127"/>
    </row>
    <row r="762" spans="10:12" ht="14.15">
      <c r="J762" s="127"/>
      <c r="K762" s="127"/>
      <c r="L762" s="127"/>
    </row>
    <row r="763" spans="10:12" ht="14.15">
      <c r="J763" s="127"/>
      <c r="K763" s="127"/>
      <c r="L763" s="127"/>
    </row>
    <row r="764" spans="10:12" ht="14.15">
      <c r="J764" s="127"/>
      <c r="K764" s="127"/>
      <c r="L764" s="127"/>
    </row>
    <row r="765" spans="10:12" ht="14.15">
      <c r="J765" s="127"/>
      <c r="K765" s="127"/>
      <c r="L765" s="127"/>
    </row>
    <row r="766" spans="10:12" ht="14.15">
      <c r="J766" s="127"/>
      <c r="K766" s="127"/>
      <c r="L766" s="127"/>
    </row>
    <row r="767" spans="10:12" ht="14.15">
      <c r="J767" s="127"/>
      <c r="K767" s="127"/>
      <c r="L767" s="127"/>
    </row>
    <row r="768" spans="10:12" ht="14.15">
      <c r="J768" s="127"/>
      <c r="K768" s="127"/>
      <c r="L768" s="127"/>
    </row>
    <row r="769" spans="10:12" ht="14.15">
      <c r="J769" s="127"/>
      <c r="K769" s="127"/>
      <c r="L769" s="127"/>
    </row>
    <row r="770" spans="10:12" ht="14.15">
      <c r="J770" s="127"/>
      <c r="K770" s="127"/>
      <c r="L770" s="127"/>
    </row>
    <row r="771" spans="10:12" ht="14.15">
      <c r="J771" s="127"/>
      <c r="K771" s="127"/>
      <c r="L771" s="127"/>
    </row>
    <row r="772" spans="10:12" ht="14.15">
      <c r="J772" s="127"/>
      <c r="K772" s="127"/>
      <c r="L772" s="127"/>
    </row>
    <row r="773" spans="10:12" ht="14.15">
      <c r="J773" s="127"/>
      <c r="K773" s="127"/>
      <c r="L773" s="127"/>
    </row>
    <row r="774" spans="10:12" ht="14.15">
      <c r="J774" s="127"/>
      <c r="K774" s="127"/>
      <c r="L774" s="127"/>
    </row>
    <row r="775" spans="10:12" ht="14.15">
      <c r="J775" s="127"/>
      <c r="K775" s="127"/>
      <c r="L775" s="127"/>
    </row>
    <row r="776" spans="10:12" ht="14.15">
      <c r="J776" s="127"/>
      <c r="K776" s="127"/>
      <c r="L776" s="127"/>
    </row>
    <row r="777" spans="10:12" ht="14.15">
      <c r="J777" s="127"/>
      <c r="K777" s="127"/>
      <c r="L777" s="127"/>
    </row>
    <row r="778" spans="10:12" ht="14.15">
      <c r="J778" s="127"/>
      <c r="K778" s="127"/>
      <c r="L778" s="127"/>
    </row>
    <row r="779" spans="10:12" ht="14.15">
      <c r="J779" s="127"/>
      <c r="K779" s="127"/>
      <c r="L779" s="127"/>
    </row>
    <row r="780" spans="10:12" ht="14.15">
      <c r="J780" s="127"/>
      <c r="K780" s="127"/>
      <c r="L780" s="127"/>
    </row>
    <row r="781" spans="10:12" ht="14.15">
      <c r="J781" s="127"/>
      <c r="K781" s="127"/>
      <c r="L781" s="127"/>
    </row>
    <row r="782" spans="10:12" ht="14.15">
      <c r="J782" s="127"/>
      <c r="K782" s="127"/>
      <c r="L782" s="127"/>
    </row>
    <row r="783" spans="10:12" ht="14.15">
      <c r="J783" s="127"/>
      <c r="K783" s="127"/>
      <c r="L783" s="127"/>
    </row>
    <row r="784" spans="10:12" ht="14.15">
      <c r="J784" s="127"/>
      <c r="K784" s="127"/>
      <c r="L784" s="127"/>
    </row>
    <row r="785" spans="10:12" ht="14.15">
      <c r="J785" s="127"/>
      <c r="K785" s="127"/>
      <c r="L785" s="127"/>
    </row>
    <row r="786" spans="10:12" ht="14.15">
      <c r="J786" s="127"/>
      <c r="K786" s="127"/>
      <c r="L786" s="127"/>
    </row>
    <row r="787" spans="10:12" ht="14.15">
      <c r="J787" s="127"/>
      <c r="K787" s="127"/>
      <c r="L787" s="127"/>
    </row>
    <row r="788" spans="10:12" ht="14.15">
      <c r="J788" s="127"/>
      <c r="K788" s="127"/>
      <c r="L788" s="127"/>
    </row>
    <row r="789" spans="10:12" ht="14.15">
      <c r="J789" s="127"/>
      <c r="K789" s="127"/>
      <c r="L789" s="127"/>
    </row>
    <row r="790" spans="10:12" ht="14.15">
      <c r="J790" s="127"/>
      <c r="K790" s="127"/>
      <c r="L790" s="127"/>
    </row>
    <row r="791" spans="10:12" ht="14.15">
      <c r="J791" s="127"/>
      <c r="K791" s="127"/>
      <c r="L791" s="127"/>
    </row>
    <row r="792" spans="10:12" ht="14.15">
      <c r="J792" s="127"/>
      <c r="K792" s="127"/>
      <c r="L792" s="127"/>
    </row>
    <row r="793" spans="10:12" ht="14.15">
      <c r="J793" s="127"/>
      <c r="K793" s="127"/>
      <c r="L793" s="127"/>
    </row>
    <row r="794" spans="10:12" ht="14.15">
      <c r="J794" s="127"/>
      <c r="K794" s="127"/>
      <c r="L794" s="127"/>
    </row>
    <row r="795" spans="10:12" ht="14.15">
      <c r="J795" s="127"/>
      <c r="K795" s="127"/>
      <c r="L795" s="127"/>
    </row>
    <row r="796" spans="10:12" ht="14.15">
      <c r="J796" s="127"/>
      <c r="K796" s="127"/>
      <c r="L796" s="127"/>
    </row>
    <row r="797" spans="10:12" ht="14.15">
      <c r="J797" s="127"/>
      <c r="K797" s="127"/>
      <c r="L797" s="127"/>
    </row>
    <row r="798" spans="10:12" ht="14.15">
      <c r="J798" s="127"/>
      <c r="K798" s="127"/>
      <c r="L798" s="127"/>
    </row>
    <row r="799" spans="10:12" ht="14.15">
      <c r="J799" s="127"/>
      <c r="K799" s="127"/>
      <c r="L799" s="127"/>
    </row>
    <row r="800" spans="10:12" ht="14.15">
      <c r="J800" s="127"/>
      <c r="K800" s="127"/>
      <c r="L800" s="127"/>
    </row>
    <row r="801" spans="10:12" ht="14.15">
      <c r="J801" s="127"/>
      <c r="K801" s="127"/>
      <c r="L801" s="127"/>
    </row>
    <row r="802" spans="10:12" ht="14.15">
      <c r="J802" s="127"/>
      <c r="K802" s="127"/>
      <c r="L802" s="127"/>
    </row>
    <row r="803" spans="10:12" ht="14.15">
      <c r="J803" s="127"/>
      <c r="K803" s="127"/>
      <c r="L803" s="127"/>
    </row>
    <row r="804" spans="10:12" ht="14.15">
      <c r="J804" s="127"/>
      <c r="K804" s="127"/>
      <c r="L804" s="127"/>
    </row>
    <row r="805" spans="10:12" ht="14.15">
      <c r="J805" s="127"/>
      <c r="K805" s="127"/>
      <c r="L805" s="127"/>
    </row>
    <row r="806" spans="10:12" ht="14.15">
      <c r="J806" s="127"/>
      <c r="K806" s="127"/>
      <c r="L806" s="127"/>
    </row>
    <row r="807" spans="10:12" ht="14.15">
      <c r="J807" s="127"/>
      <c r="K807" s="127"/>
      <c r="L807" s="127"/>
    </row>
    <row r="808" spans="10:12" ht="14.15">
      <c r="J808" s="127"/>
      <c r="K808" s="127"/>
      <c r="L808" s="127"/>
    </row>
    <row r="809" spans="10:12" ht="14.15">
      <c r="J809" s="127"/>
      <c r="K809" s="127"/>
      <c r="L809" s="127"/>
    </row>
    <row r="810" spans="10:12" ht="14.15">
      <c r="J810" s="127"/>
      <c r="K810" s="127"/>
      <c r="L810" s="127"/>
    </row>
    <row r="811" spans="10:12" ht="14.15">
      <c r="J811" s="127"/>
      <c r="K811" s="127"/>
      <c r="L811" s="127"/>
    </row>
    <row r="812" spans="10:12" ht="14.15">
      <c r="J812" s="127"/>
      <c r="K812" s="127"/>
      <c r="L812" s="127"/>
    </row>
    <row r="813" spans="10:12" ht="14.15">
      <c r="J813" s="127"/>
      <c r="K813" s="127"/>
      <c r="L813" s="127"/>
    </row>
    <row r="814" spans="10:12" ht="14.15">
      <c r="J814" s="127"/>
      <c r="K814" s="127"/>
      <c r="L814" s="127"/>
    </row>
    <row r="815" spans="10:12" ht="14.15">
      <c r="J815" s="127"/>
      <c r="K815" s="127"/>
      <c r="L815" s="127"/>
    </row>
    <row r="816" spans="10:12" ht="14.15">
      <c r="J816" s="127"/>
      <c r="K816" s="127"/>
      <c r="L816" s="127"/>
    </row>
    <row r="817" spans="10:12" ht="14.15">
      <c r="J817" s="127"/>
      <c r="K817" s="127"/>
      <c r="L817" s="127"/>
    </row>
    <row r="818" spans="10:12" ht="14.15">
      <c r="J818" s="127"/>
      <c r="K818" s="127"/>
      <c r="L818" s="127"/>
    </row>
    <row r="819" spans="10:12" ht="14.15">
      <c r="J819" s="127"/>
      <c r="K819" s="127"/>
      <c r="L819" s="127"/>
    </row>
    <row r="820" spans="10:12" ht="14.15">
      <c r="J820" s="127"/>
      <c r="K820" s="127"/>
      <c r="L820" s="127"/>
    </row>
    <row r="821" spans="10:12" ht="14.15">
      <c r="J821" s="127"/>
      <c r="K821" s="127"/>
      <c r="L821" s="127"/>
    </row>
    <row r="822" spans="10:12" ht="14.15">
      <c r="J822" s="127"/>
      <c r="K822" s="127"/>
      <c r="L822" s="127"/>
    </row>
    <row r="823" spans="10:12" ht="14.15">
      <c r="J823" s="127"/>
      <c r="K823" s="127"/>
      <c r="L823" s="127"/>
    </row>
    <row r="824" spans="10:12" ht="14.15">
      <c r="J824" s="127"/>
      <c r="K824" s="127"/>
      <c r="L824" s="127"/>
    </row>
    <row r="825" spans="10:12" ht="14.15">
      <c r="J825" s="127"/>
      <c r="K825" s="127"/>
      <c r="L825" s="127"/>
    </row>
    <row r="826" spans="10:12" ht="14.15">
      <c r="J826" s="127"/>
      <c r="K826" s="127"/>
      <c r="L826" s="127"/>
    </row>
    <row r="827" spans="10:12" ht="14.15">
      <c r="J827" s="127"/>
      <c r="K827" s="127"/>
      <c r="L827" s="127"/>
    </row>
    <row r="828" spans="10:12" ht="14.15">
      <c r="J828" s="127"/>
      <c r="K828" s="127"/>
      <c r="L828" s="127"/>
    </row>
    <row r="829" spans="10:12" ht="14.15">
      <c r="J829" s="127"/>
      <c r="K829" s="127"/>
      <c r="L829" s="127"/>
    </row>
    <row r="830" spans="10:12" ht="14.15">
      <c r="J830" s="127"/>
      <c r="K830" s="127"/>
      <c r="L830" s="127"/>
    </row>
    <row r="831" spans="10:12" ht="14.15">
      <c r="J831" s="127"/>
      <c r="K831" s="127"/>
      <c r="L831" s="127"/>
    </row>
    <row r="832" spans="10:12" ht="14.15">
      <c r="J832" s="127"/>
      <c r="K832" s="127"/>
      <c r="L832" s="127"/>
    </row>
    <row r="833" spans="10:12" ht="14.15">
      <c r="J833" s="127"/>
      <c r="K833" s="127"/>
      <c r="L833" s="127"/>
    </row>
    <row r="834" spans="10:12" ht="14.15">
      <c r="J834" s="127"/>
      <c r="K834" s="127"/>
      <c r="L834" s="127"/>
    </row>
    <row r="835" spans="10:12" ht="14.15">
      <c r="J835" s="127"/>
      <c r="K835" s="127"/>
      <c r="L835" s="127"/>
    </row>
    <row r="836" spans="10:12" ht="14.15">
      <c r="J836" s="127"/>
      <c r="K836" s="127"/>
      <c r="L836" s="127"/>
    </row>
    <row r="837" spans="10:12" ht="14.15">
      <c r="J837" s="127"/>
      <c r="K837" s="127"/>
      <c r="L837" s="127"/>
    </row>
    <row r="838" spans="10:12" ht="14.15">
      <c r="J838" s="127"/>
      <c r="K838" s="127"/>
      <c r="L838" s="127"/>
    </row>
    <row r="839" spans="10:12" ht="14.15">
      <c r="J839" s="127"/>
      <c r="K839" s="127"/>
      <c r="L839" s="127"/>
    </row>
    <row r="840" spans="10:12" ht="14.15">
      <c r="J840" s="127"/>
      <c r="K840" s="127"/>
      <c r="L840" s="127"/>
    </row>
    <row r="841" spans="10:12" ht="14.15">
      <c r="J841" s="127"/>
      <c r="K841" s="127"/>
      <c r="L841" s="127"/>
    </row>
    <row r="842" spans="10:12" ht="14.15">
      <c r="J842" s="127"/>
      <c r="K842" s="127"/>
      <c r="L842" s="127"/>
    </row>
    <row r="843" spans="10:12" ht="14.15">
      <c r="J843" s="127"/>
      <c r="K843" s="127"/>
      <c r="L843" s="127"/>
    </row>
    <row r="844" spans="10:12" ht="14.15">
      <c r="J844" s="127"/>
      <c r="K844" s="127"/>
      <c r="L844" s="127"/>
    </row>
    <row r="845" spans="10:12" ht="14.15">
      <c r="J845" s="127"/>
      <c r="K845" s="127"/>
      <c r="L845" s="127"/>
    </row>
    <row r="846" spans="10:12" ht="14.15">
      <c r="J846" s="127"/>
      <c r="K846" s="127"/>
      <c r="L846" s="127"/>
    </row>
    <row r="847" spans="10:12" ht="14.15">
      <c r="J847" s="127"/>
      <c r="K847" s="127"/>
      <c r="L847" s="127"/>
    </row>
    <row r="848" spans="10:12" ht="14.15">
      <c r="J848" s="127"/>
      <c r="K848" s="127"/>
      <c r="L848" s="127"/>
    </row>
    <row r="849" spans="10:12" ht="14.15">
      <c r="J849" s="127"/>
      <c r="K849" s="127"/>
      <c r="L849" s="127"/>
    </row>
    <row r="850" spans="10:12" ht="14.15">
      <c r="J850" s="127"/>
      <c r="K850" s="127"/>
      <c r="L850" s="127"/>
    </row>
    <row r="851" spans="10:12" ht="14.15">
      <c r="J851" s="127"/>
      <c r="K851" s="127"/>
      <c r="L851" s="127"/>
    </row>
    <row r="852" spans="10:12" ht="14.15">
      <c r="J852" s="127"/>
      <c r="K852" s="127"/>
      <c r="L852" s="127"/>
    </row>
    <row r="853" spans="10:12" ht="14.15">
      <c r="J853" s="127"/>
      <c r="K853" s="127"/>
      <c r="L853" s="127"/>
    </row>
    <row r="854" spans="10:12" ht="14.15">
      <c r="J854" s="127"/>
      <c r="K854" s="127"/>
      <c r="L854" s="127"/>
    </row>
    <row r="855" spans="10:12" ht="14.15">
      <c r="J855" s="127"/>
      <c r="K855" s="127"/>
      <c r="L855" s="127"/>
    </row>
    <row r="856" spans="10:12" ht="14.15">
      <c r="J856" s="127"/>
      <c r="K856" s="127"/>
      <c r="L856" s="127"/>
    </row>
    <row r="857" spans="10:12" ht="14.15">
      <c r="J857" s="127"/>
      <c r="K857" s="127"/>
      <c r="L857" s="127"/>
    </row>
    <row r="858" spans="10:12" ht="14.15">
      <c r="J858" s="127"/>
      <c r="K858" s="127"/>
      <c r="L858" s="127"/>
    </row>
    <row r="859" spans="10:12" ht="14.15">
      <c r="J859" s="127"/>
      <c r="K859" s="127"/>
      <c r="L859" s="127"/>
    </row>
    <row r="860" spans="10:12" ht="14.15">
      <c r="J860" s="127"/>
      <c r="K860" s="127"/>
      <c r="L860" s="127"/>
    </row>
    <row r="861" spans="10:12" ht="14.15">
      <c r="J861" s="127"/>
      <c r="K861" s="127"/>
      <c r="L861" s="127"/>
    </row>
    <row r="862" spans="10:12" ht="14.15">
      <c r="J862" s="127"/>
      <c r="K862" s="127"/>
      <c r="L862" s="127"/>
    </row>
    <row r="863" spans="10:12" ht="14.15">
      <c r="J863" s="127"/>
      <c r="K863" s="127"/>
      <c r="L863" s="127"/>
    </row>
    <row r="864" spans="10:12" ht="14.15">
      <c r="J864" s="127"/>
      <c r="K864" s="127"/>
      <c r="L864" s="127"/>
    </row>
    <row r="865" spans="10:12" ht="14.15">
      <c r="J865" s="127"/>
      <c r="K865" s="127"/>
      <c r="L865" s="127"/>
    </row>
    <row r="866" spans="10:12" ht="14.15">
      <c r="J866" s="127"/>
      <c r="K866" s="127"/>
      <c r="L866" s="127"/>
    </row>
    <row r="867" spans="10:12" ht="14.15">
      <c r="J867" s="127"/>
      <c r="K867" s="127"/>
      <c r="L867" s="127"/>
    </row>
    <row r="868" spans="10:12" ht="14.15">
      <c r="J868" s="127"/>
      <c r="K868" s="127"/>
      <c r="L868" s="127"/>
    </row>
    <row r="869" spans="10:12" ht="14.15">
      <c r="J869" s="127"/>
      <c r="K869" s="127"/>
      <c r="L869" s="127"/>
    </row>
    <row r="870" spans="10:12" ht="14.15">
      <c r="J870" s="127"/>
      <c r="K870" s="127"/>
      <c r="L870" s="127"/>
    </row>
    <row r="871" spans="10:12" ht="14.15">
      <c r="J871" s="127"/>
      <c r="K871" s="127"/>
      <c r="L871" s="127"/>
    </row>
    <row r="872" spans="10:12" ht="14.15">
      <c r="J872" s="127"/>
      <c r="K872" s="127"/>
      <c r="L872" s="127"/>
    </row>
    <row r="873" spans="10:12" ht="14.15">
      <c r="J873" s="127"/>
      <c r="K873" s="127"/>
      <c r="L873" s="127"/>
    </row>
    <row r="874" spans="10:12" ht="14.15">
      <c r="J874" s="127"/>
      <c r="K874" s="127"/>
      <c r="L874" s="127"/>
    </row>
    <row r="875" spans="10:12" ht="14.15">
      <c r="J875" s="127"/>
      <c r="K875" s="127"/>
      <c r="L875" s="127"/>
    </row>
    <row r="876" spans="10:12" ht="14.15">
      <c r="J876" s="127"/>
      <c r="K876" s="127"/>
      <c r="L876" s="127"/>
    </row>
    <row r="877" spans="10:12" ht="14.15">
      <c r="J877" s="127"/>
      <c r="K877" s="127"/>
      <c r="L877" s="127"/>
    </row>
    <row r="878" spans="10:12" ht="14.15">
      <c r="J878" s="127"/>
      <c r="K878" s="127"/>
      <c r="L878" s="127"/>
    </row>
    <row r="879" spans="10:12" ht="14.15">
      <c r="J879" s="127"/>
      <c r="K879" s="127"/>
      <c r="L879" s="127"/>
    </row>
    <row r="880" spans="10:12" ht="14.15">
      <c r="J880" s="127"/>
      <c r="K880" s="127"/>
      <c r="L880" s="127"/>
    </row>
    <row r="881" spans="10:12" ht="14.15">
      <c r="J881" s="127"/>
      <c r="K881" s="127"/>
      <c r="L881" s="127"/>
    </row>
    <row r="882" spans="10:12" ht="14.15">
      <c r="J882" s="127"/>
      <c r="K882" s="127"/>
      <c r="L882" s="127"/>
    </row>
    <row r="883" spans="10:12" ht="14.15">
      <c r="J883" s="127"/>
      <c r="K883" s="127"/>
      <c r="L883" s="127"/>
    </row>
    <row r="884" spans="10:12" ht="14.15">
      <c r="J884" s="127"/>
      <c r="K884" s="127"/>
      <c r="L884" s="127"/>
    </row>
    <row r="885" spans="10:12" ht="14.15">
      <c r="J885" s="127"/>
      <c r="K885" s="127"/>
      <c r="L885" s="127"/>
    </row>
    <row r="886" spans="10:12" ht="14.15">
      <c r="J886" s="127"/>
      <c r="K886" s="127"/>
      <c r="L886" s="127"/>
    </row>
    <row r="887" spans="10:12" ht="14.15">
      <c r="J887" s="127"/>
      <c r="K887" s="127"/>
      <c r="L887" s="127"/>
    </row>
    <row r="888" spans="10:12" ht="14.15">
      <c r="J888" s="127"/>
      <c r="K888" s="127"/>
      <c r="L888" s="127"/>
    </row>
    <row r="889" spans="10:12" ht="14.15">
      <c r="J889" s="127"/>
      <c r="K889" s="127"/>
      <c r="L889" s="127"/>
    </row>
    <row r="890" spans="10:12" ht="14.15">
      <c r="J890" s="127"/>
      <c r="K890" s="127"/>
      <c r="L890" s="127"/>
    </row>
    <row r="891" spans="10:12" ht="14.15">
      <c r="J891" s="127"/>
      <c r="K891" s="127"/>
      <c r="L891" s="127"/>
    </row>
    <row r="892" spans="10:12" ht="14.15">
      <c r="J892" s="127"/>
      <c r="K892" s="127"/>
      <c r="L892" s="127"/>
    </row>
    <row r="893" spans="10:12" ht="14.15">
      <c r="J893" s="127"/>
      <c r="K893" s="127"/>
      <c r="L893" s="127"/>
    </row>
    <row r="894" spans="10:12" ht="14.15">
      <c r="J894" s="127"/>
      <c r="K894" s="127"/>
      <c r="L894" s="127"/>
    </row>
    <row r="895" spans="10:12" ht="14.15">
      <c r="J895" s="127"/>
      <c r="K895" s="127"/>
      <c r="L895" s="127"/>
    </row>
    <row r="896" spans="10:12" ht="14.15">
      <c r="J896" s="127"/>
      <c r="K896" s="127"/>
      <c r="L896" s="127"/>
    </row>
    <row r="897" spans="10:12" ht="14.15">
      <c r="J897" s="127"/>
      <c r="K897" s="127"/>
      <c r="L897" s="127"/>
    </row>
    <row r="898" spans="10:12" ht="14.15">
      <c r="J898" s="127"/>
      <c r="K898" s="127"/>
      <c r="L898" s="127"/>
    </row>
    <row r="899" spans="10:12" ht="14.15">
      <c r="J899" s="127"/>
      <c r="K899" s="127"/>
      <c r="L899" s="127"/>
    </row>
    <row r="900" spans="10:12" ht="14.15">
      <c r="J900" s="127"/>
      <c r="K900" s="127"/>
      <c r="L900" s="127"/>
    </row>
    <row r="901" spans="10:12" ht="14.15">
      <c r="J901" s="127"/>
      <c r="K901" s="127"/>
      <c r="L901" s="127"/>
    </row>
    <row r="902" spans="10:12" ht="14.15">
      <c r="J902" s="127"/>
      <c r="K902" s="127"/>
      <c r="L902" s="127"/>
    </row>
    <row r="903" spans="10:12" ht="14.15">
      <c r="J903" s="127"/>
      <c r="K903" s="127"/>
      <c r="L903" s="127"/>
    </row>
    <row r="904" spans="10:12" ht="14.15">
      <c r="J904" s="127"/>
      <c r="K904" s="127"/>
      <c r="L904" s="127"/>
    </row>
    <row r="905" spans="10:12" ht="14.15">
      <c r="J905" s="127"/>
      <c r="K905" s="127"/>
      <c r="L905" s="127"/>
    </row>
    <row r="906" spans="10:12" ht="14.15">
      <c r="J906" s="127"/>
      <c r="K906" s="127"/>
      <c r="L906" s="127"/>
    </row>
    <row r="907" spans="10:12" ht="14.15">
      <c r="J907" s="127"/>
      <c r="K907" s="127"/>
      <c r="L907" s="127"/>
    </row>
    <row r="908" spans="10:12" ht="14.15">
      <c r="J908" s="127"/>
      <c r="K908" s="127"/>
      <c r="L908" s="127"/>
    </row>
    <row r="909" spans="10:12" ht="14.15">
      <c r="J909" s="127"/>
      <c r="K909" s="127"/>
      <c r="L909" s="127"/>
    </row>
    <row r="910" spans="10:12" ht="14.15">
      <c r="J910" s="127"/>
      <c r="K910" s="127"/>
      <c r="L910" s="127"/>
    </row>
    <row r="911" spans="10:12" ht="14.15">
      <c r="J911" s="127"/>
      <c r="K911" s="127"/>
      <c r="L911" s="127"/>
    </row>
    <row r="912" spans="10:12" ht="14.15">
      <c r="J912" s="127"/>
      <c r="K912" s="127"/>
      <c r="L912" s="127"/>
    </row>
    <row r="913" spans="10:12" ht="14.15">
      <c r="J913" s="127"/>
      <c r="K913" s="127"/>
      <c r="L913" s="127"/>
    </row>
    <row r="914" spans="10:12" ht="14.15">
      <c r="J914" s="127"/>
      <c r="K914" s="127"/>
      <c r="L914" s="127"/>
    </row>
    <row r="915" spans="10:12" ht="14.15">
      <c r="J915" s="127"/>
      <c r="K915" s="127"/>
      <c r="L915" s="127"/>
    </row>
    <row r="916" spans="10:12" ht="14.15">
      <c r="J916" s="127"/>
      <c r="K916" s="127"/>
      <c r="L916" s="127"/>
    </row>
    <row r="917" spans="10:12" ht="14.15">
      <c r="J917" s="127"/>
      <c r="K917" s="127"/>
      <c r="L917" s="127"/>
    </row>
    <row r="918" spans="10:12" ht="14.15">
      <c r="J918" s="127"/>
      <c r="K918" s="127"/>
      <c r="L918" s="127"/>
    </row>
    <row r="919" spans="10:12" ht="14.15">
      <c r="J919" s="127"/>
      <c r="K919" s="127"/>
      <c r="L919" s="127"/>
    </row>
    <row r="920" spans="10:12" ht="14.15">
      <c r="J920" s="127"/>
      <c r="K920" s="127"/>
      <c r="L920" s="127"/>
    </row>
    <row r="921" spans="10:12" ht="14.15">
      <c r="J921" s="127"/>
      <c r="K921" s="127"/>
      <c r="L921" s="127"/>
    </row>
    <row r="922" spans="10:12" ht="14.15">
      <c r="J922" s="127"/>
      <c r="K922" s="127"/>
      <c r="L922" s="127"/>
    </row>
    <row r="923" spans="10:12" ht="14.15">
      <c r="J923" s="127"/>
      <c r="K923" s="127"/>
      <c r="L923" s="127"/>
    </row>
    <row r="924" spans="10:12" ht="14.15">
      <c r="J924" s="127"/>
      <c r="K924" s="127"/>
      <c r="L924" s="127"/>
    </row>
    <row r="925" spans="10:12" ht="14.15">
      <c r="J925" s="127"/>
      <c r="K925" s="127"/>
      <c r="L925" s="127"/>
    </row>
    <row r="926" spans="10:12" ht="14.15">
      <c r="J926" s="127"/>
      <c r="K926" s="127"/>
      <c r="L926" s="127"/>
    </row>
    <row r="927" spans="10:12" ht="14.15">
      <c r="J927" s="127"/>
      <c r="K927" s="127"/>
      <c r="L927" s="127"/>
    </row>
    <row r="928" spans="10:12" ht="14.15">
      <c r="J928" s="127"/>
      <c r="K928" s="127"/>
      <c r="L928" s="127"/>
    </row>
    <row r="929" spans="10:12" ht="14.15">
      <c r="J929" s="127"/>
      <c r="K929" s="127"/>
      <c r="L929" s="127"/>
    </row>
    <row r="930" spans="10:12" ht="14.15">
      <c r="J930" s="127"/>
      <c r="K930" s="127"/>
      <c r="L930" s="127"/>
    </row>
    <row r="931" spans="10:12" ht="14.15">
      <c r="J931" s="127"/>
      <c r="K931" s="127"/>
      <c r="L931" s="127"/>
    </row>
    <row r="932" spans="10:12" ht="14.15">
      <c r="J932" s="127"/>
      <c r="K932" s="127"/>
      <c r="L932" s="127"/>
    </row>
    <row r="933" spans="10:12" ht="14.15">
      <c r="J933" s="127"/>
      <c r="K933" s="127"/>
      <c r="L933" s="127"/>
    </row>
    <row r="934" spans="10:12" ht="14.15">
      <c r="J934" s="127"/>
      <c r="K934" s="127"/>
      <c r="L934" s="127"/>
    </row>
    <row r="935" spans="10:12" ht="14.15">
      <c r="J935" s="127"/>
      <c r="K935" s="127"/>
      <c r="L935" s="127"/>
    </row>
    <row r="936" spans="10:12" ht="14.15">
      <c r="J936" s="127"/>
      <c r="K936" s="127"/>
      <c r="L936" s="127"/>
    </row>
    <row r="937" spans="10:12" ht="14.15">
      <c r="J937" s="127"/>
      <c r="K937" s="127"/>
      <c r="L937" s="127"/>
    </row>
    <row r="938" spans="10:12" ht="14.15">
      <c r="J938" s="127"/>
      <c r="K938" s="127"/>
      <c r="L938" s="127"/>
    </row>
    <row r="939" spans="10:12" ht="14.15">
      <c r="J939" s="127"/>
      <c r="K939" s="127"/>
      <c r="L939" s="127"/>
    </row>
    <row r="940" spans="10:12" ht="14.15">
      <c r="J940" s="127"/>
      <c r="K940" s="127"/>
      <c r="L940" s="127"/>
    </row>
    <row r="941" spans="10:12" ht="14.15">
      <c r="J941" s="127"/>
      <c r="K941" s="127"/>
      <c r="L941" s="127"/>
    </row>
    <row r="942" spans="10:12" ht="14.15">
      <c r="J942" s="127"/>
      <c r="K942" s="127"/>
      <c r="L942" s="127"/>
    </row>
    <row r="943" spans="10:12" ht="14.15">
      <c r="J943" s="127"/>
      <c r="K943" s="127"/>
      <c r="L943" s="127"/>
    </row>
    <row r="944" spans="10:12" ht="14.15">
      <c r="J944" s="127"/>
      <c r="K944" s="127"/>
      <c r="L944" s="127"/>
    </row>
    <row r="945" spans="10:12" ht="14.15">
      <c r="J945" s="127"/>
      <c r="K945" s="127"/>
      <c r="L945" s="127"/>
    </row>
    <row r="946" spans="10:12" ht="14.15">
      <c r="J946" s="127"/>
      <c r="K946" s="127"/>
      <c r="L946" s="127"/>
    </row>
    <row r="947" spans="10:12" ht="14.15">
      <c r="J947" s="127"/>
      <c r="K947" s="127"/>
      <c r="L947" s="127"/>
    </row>
    <row r="948" spans="10:12" ht="14.15">
      <c r="J948" s="127"/>
      <c r="K948" s="127"/>
      <c r="L948" s="127"/>
    </row>
    <row r="949" spans="10:12" ht="14.15">
      <c r="J949" s="127"/>
      <c r="K949" s="127"/>
      <c r="L949" s="127"/>
    </row>
    <row r="950" spans="10:12" ht="14.15">
      <c r="J950" s="127"/>
      <c r="K950" s="127"/>
      <c r="L950" s="127"/>
    </row>
    <row r="951" spans="10:12" ht="14.15">
      <c r="J951" s="127"/>
      <c r="K951" s="127"/>
      <c r="L951" s="127"/>
    </row>
    <row r="952" spans="10:12" ht="14.15">
      <c r="J952" s="127"/>
      <c r="K952" s="127"/>
      <c r="L952" s="127"/>
    </row>
    <row r="953" spans="10:12" ht="14.15">
      <c r="J953" s="127"/>
      <c r="K953" s="127"/>
      <c r="L953" s="127"/>
    </row>
    <row r="954" spans="10:12" ht="14.15">
      <c r="J954" s="127"/>
      <c r="K954" s="127"/>
      <c r="L954" s="127"/>
    </row>
    <row r="955" spans="10:12" ht="14.15">
      <c r="J955" s="127"/>
      <c r="K955" s="127"/>
      <c r="L955" s="127"/>
    </row>
    <row r="956" spans="10:12" ht="14.15">
      <c r="J956" s="127"/>
      <c r="K956" s="127"/>
      <c r="L956" s="127"/>
    </row>
    <row r="957" spans="10:12" ht="14.15">
      <c r="J957" s="127"/>
      <c r="K957" s="127"/>
      <c r="L957" s="127"/>
    </row>
    <row r="958" spans="10:12" ht="14.15">
      <c r="J958" s="127"/>
      <c r="K958" s="127"/>
      <c r="L958" s="127"/>
    </row>
    <row r="959" spans="10:12" ht="14.15">
      <c r="J959" s="127"/>
      <c r="K959" s="127"/>
      <c r="L959" s="127"/>
    </row>
    <row r="960" spans="10:12" ht="14.15">
      <c r="J960" s="127"/>
      <c r="K960" s="127"/>
      <c r="L960" s="127"/>
    </row>
    <row r="961" spans="10:12" ht="14.15">
      <c r="J961" s="127"/>
      <c r="K961" s="127"/>
      <c r="L961" s="127"/>
    </row>
    <row r="962" spans="10:12" ht="14.15">
      <c r="J962" s="127"/>
      <c r="K962" s="127"/>
      <c r="L962" s="127"/>
    </row>
    <row r="963" spans="10:12" ht="14.15">
      <c r="J963" s="127"/>
      <c r="K963" s="127"/>
      <c r="L963" s="127"/>
    </row>
    <row r="964" spans="10:12" ht="14.15">
      <c r="J964" s="127"/>
      <c r="K964" s="127"/>
      <c r="L964" s="127"/>
    </row>
    <row r="965" spans="10:12" ht="14.15">
      <c r="J965" s="127"/>
      <c r="K965" s="127"/>
      <c r="L965" s="127"/>
    </row>
    <row r="966" spans="10:12" ht="14.15">
      <c r="J966" s="127"/>
      <c r="K966" s="127"/>
      <c r="L966" s="127"/>
    </row>
    <row r="967" spans="10:12" ht="14.15">
      <c r="J967" s="127"/>
      <c r="K967" s="127"/>
      <c r="L967" s="127"/>
    </row>
    <row r="968" spans="10:12" ht="14.15">
      <c r="J968" s="127"/>
      <c r="K968" s="127"/>
      <c r="L968" s="127"/>
    </row>
    <row r="969" spans="10:12" ht="14.15">
      <c r="J969" s="127"/>
      <c r="K969" s="127"/>
      <c r="L969" s="127"/>
    </row>
    <row r="970" spans="10:12" ht="14.15">
      <c r="J970" s="127"/>
      <c r="K970" s="127"/>
      <c r="L970" s="127"/>
    </row>
    <row r="971" spans="10:12" ht="14.15">
      <c r="J971" s="127"/>
      <c r="K971" s="127"/>
      <c r="L971" s="127"/>
    </row>
    <row r="972" spans="10:12" ht="14.15">
      <c r="J972" s="127"/>
      <c r="K972" s="127"/>
      <c r="L972" s="127"/>
    </row>
    <row r="973" spans="10:12" ht="14.15">
      <c r="J973" s="127"/>
      <c r="K973" s="127"/>
      <c r="L973" s="127"/>
    </row>
    <row r="974" spans="10:12" ht="14.15">
      <c r="J974" s="127"/>
      <c r="K974" s="127"/>
      <c r="L974" s="127"/>
    </row>
    <row r="975" spans="10:12" ht="14.15">
      <c r="J975" s="127"/>
      <c r="K975" s="127"/>
      <c r="L975" s="127"/>
    </row>
    <row r="976" spans="10:12" ht="14.15">
      <c r="J976" s="127"/>
      <c r="K976" s="127"/>
      <c r="L976" s="127"/>
    </row>
    <row r="977" spans="10:12" ht="14.15">
      <c r="J977" s="127"/>
      <c r="K977" s="127"/>
      <c r="L977" s="127"/>
    </row>
    <row r="978" spans="10:12" ht="14.15">
      <c r="J978" s="127"/>
      <c r="K978" s="127"/>
      <c r="L978" s="127"/>
    </row>
    <row r="979" spans="10:12" ht="14.15">
      <c r="J979" s="127"/>
      <c r="K979" s="127"/>
      <c r="L979" s="127"/>
    </row>
    <row r="980" spans="10:12" ht="14.15">
      <c r="J980" s="127"/>
      <c r="K980" s="127"/>
      <c r="L980" s="127"/>
    </row>
    <row r="981" spans="10:12" ht="14.15">
      <c r="J981" s="127"/>
      <c r="K981" s="127"/>
      <c r="L981" s="127"/>
    </row>
    <row r="982" spans="10:12" ht="14.15">
      <c r="J982" s="127"/>
      <c r="K982" s="127"/>
      <c r="L982" s="127"/>
    </row>
    <row r="983" spans="10:12" ht="14.15">
      <c r="J983" s="127"/>
      <c r="K983" s="127"/>
      <c r="L983" s="127"/>
    </row>
    <row r="984" spans="10:12" ht="14.15">
      <c r="J984" s="127"/>
      <c r="K984" s="127"/>
      <c r="L984" s="127"/>
    </row>
    <row r="985" spans="10:12" ht="14.15">
      <c r="J985" s="127"/>
      <c r="K985" s="127"/>
      <c r="L985" s="127"/>
    </row>
    <row r="986" spans="10:12" ht="14.15">
      <c r="J986" s="127"/>
      <c r="K986" s="127"/>
      <c r="L986" s="127"/>
    </row>
    <row r="987" spans="10:12" ht="14.15">
      <c r="J987" s="127"/>
      <c r="K987" s="127"/>
      <c r="L987" s="127"/>
    </row>
    <row r="988" spans="10:12" ht="14.15">
      <c r="J988" s="127"/>
      <c r="K988" s="127"/>
      <c r="L988" s="127"/>
    </row>
    <row r="989" spans="10:12" ht="14.15">
      <c r="J989" s="127"/>
      <c r="K989" s="127"/>
      <c r="L989" s="127"/>
    </row>
    <row r="990" spans="10:12" ht="14.15">
      <c r="J990" s="127"/>
      <c r="K990" s="127"/>
      <c r="L990" s="127"/>
    </row>
    <row r="991" spans="10:12" ht="14.15">
      <c r="J991" s="127"/>
      <c r="K991" s="127"/>
      <c r="L991" s="127"/>
    </row>
    <row r="992" spans="10:12" ht="14.15">
      <c r="J992" s="127"/>
      <c r="K992" s="127"/>
      <c r="L992" s="127"/>
    </row>
    <row r="993" spans="10:12" ht="14.15">
      <c r="J993" s="127"/>
      <c r="K993" s="127"/>
      <c r="L993" s="127"/>
    </row>
    <row r="994" spans="10:12" ht="14.15">
      <c r="J994" s="127"/>
      <c r="K994" s="127"/>
      <c r="L994" s="127"/>
    </row>
    <row r="995" spans="10:12" ht="14.15">
      <c r="J995" s="127"/>
      <c r="K995" s="127"/>
      <c r="L995" s="127"/>
    </row>
    <row r="996" spans="10:12" ht="14.15">
      <c r="J996" s="127"/>
      <c r="K996" s="127"/>
      <c r="L996" s="127"/>
    </row>
    <row r="997" spans="10:12" ht="14.15">
      <c r="J997" s="127"/>
      <c r="K997" s="127"/>
      <c r="L997" s="127"/>
    </row>
    <row r="998" spans="10:12" ht="14.15">
      <c r="J998" s="127"/>
      <c r="K998" s="127"/>
      <c r="L998" s="127"/>
    </row>
    <row r="999" spans="10:12" ht="14.15">
      <c r="J999" s="127"/>
      <c r="K999" s="127"/>
      <c r="L999" s="127"/>
    </row>
    <row r="1000" spans="10:12" ht="14.15">
      <c r="J1000" s="127"/>
      <c r="K1000" s="127"/>
      <c r="L1000" s="127"/>
    </row>
    <row r="1001" spans="10:12" ht="14.15">
      <c r="J1001" s="127"/>
      <c r="K1001" s="127"/>
      <c r="L1001" s="127"/>
    </row>
    <row r="1002" spans="10:12" ht="14.15">
      <c r="J1002" s="127"/>
      <c r="K1002" s="127"/>
      <c r="L1002" s="127"/>
    </row>
    <row r="1003" spans="10:12" ht="14.15">
      <c r="J1003" s="127"/>
      <c r="K1003" s="127"/>
      <c r="L1003" s="127"/>
    </row>
    <row r="1004" spans="10:12" ht="14.15">
      <c r="J1004" s="127"/>
      <c r="K1004" s="127"/>
      <c r="L1004" s="127"/>
    </row>
    <row r="1005" spans="10:12" ht="14.15">
      <c r="J1005" s="127"/>
      <c r="K1005" s="127"/>
      <c r="L1005" s="127"/>
    </row>
    <row r="1006" spans="10:12" ht="14.15">
      <c r="J1006" s="127"/>
      <c r="K1006" s="127"/>
      <c r="L1006" s="127"/>
    </row>
    <row r="1007" spans="10:12" ht="14.15">
      <c r="J1007" s="127"/>
      <c r="K1007" s="127"/>
      <c r="L1007" s="127"/>
    </row>
    <row r="1008" spans="10:12" ht="14.15">
      <c r="J1008" s="127"/>
      <c r="K1008" s="127"/>
      <c r="L1008" s="127"/>
    </row>
    <row r="1009" spans="10:12" ht="14.15">
      <c r="J1009" s="127"/>
      <c r="K1009" s="127"/>
      <c r="L1009" s="127"/>
    </row>
    <row r="1010" spans="10:12" ht="14.15">
      <c r="J1010" s="127"/>
      <c r="K1010" s="127"/>
      <c r="L1010" s="127"/>
    </row>
    <row r="1011" spans="10:12" ht="14.15">
      <c r="J1011" s="127"/>
      <c r="K1011" s="127"/>
      <c r="L1011" s="127"/>
    </row>
    <row r="1012" spans="10:12" ht="14.15">
      <c r="J1012" s="127"/>
      <c r="K1012" s="127"/>
      <c r="L1012" s="127"/>
    </row>
    <row r="1013" spans="10:12" ht="14.15">
      <c r="J1013" s="127"/>
      <c r="K1013" s="127"/>
      <c r="L1013" s="127"/>
    </row>
    <row r="1014" spans="10:12" ht="14.15">
      <c r="J1014" s="127"/>
      <c r="K1014" s="127"/>
      <c r="L1014" s="127"/>
    </row>
    <row r="1015" spans="10:12" ht="14.15">
      <c r="J1015" s="127"/>
      <c r="K1015" s="127"/>
      <c r="L1015" s="127"/>
    </row>
    <row r="1016" spans="10:12" ht="14.15">
      <c r="J1016" s="127"/>
      <c r="K1016" s="127"/>
      <c r="L1016" s="127"/>
    </row>
    <row r="1017" spans="10:12" ht="14.15">
      <c r="J1017" s="127"/>
      <c r="K1017" s="127"/>
      <c r="L1017" s="127"/>
    </row>
    <row r="1018" spans="10:12" ht="14.15">
      <c r="J1018" s="127"/>
      <c r="K1018" s="127"/>
      <c r="L1018" s="127"/>
    </row>
    <row r="1019" spans="10:12" ht="14.15">
      <c r="J1019" s="127"/>
      <c r="K1019" s="127"/>
      <c r="L1019" s="127"/>
    </row>
    <row r="1020" spans="10:12" ht="14.15">
      <c r="J1020" s="127"/>
      <c r="K1020" s="127"/>
      <c r="L1020" s="127"/>
    </row>
    <row r="1021" spans="10:12" ht="14.15">
      <c r="J1021" s="127"/>
      <c r="K1021" s="127"/>
      <c r="L1021" s="127"/>
    </row>
    <row r="1022" spans="10:12" ht="14.15">
      <c r="J1022" s="127"/>
      <c r="K1022" s="127"/>
      <c r="L1022" s="127"/>
    </row>
    <row r="1023" spans="10:12" ht="14.15">
      <c r="J1023" s="127"/>
      <c r="K1023" s="127"/>
      <c r="L1023" s="127"/>
    </row>
    <row r="1024" spans="10:12" ht="14.15">
      <c r="J1024" s="127"/>
      <c r="K1024" s="127"/>
      <c r="L1024" s="127"/>
    </row>
    <row r="1025" spans="10:12" ht="14.15">
      <c r="J1025" s="127"/>
      <c r="K1025" s="127"/>
      <c r="L1025" s="127"/>
    </row>
    <row r="1026" spans="10:12" ht="14.15">
      <c r="J1026" s="127"/>
      <c r="K1026" s="127"/>
      <c r="L1026" s="127"/>
    </row>
    <row r="1027" spans="10:12" ht="14.15">
      <c r="J1027" s="127"/>
      <c r="K1027" s="127"/>
      <c r="L1027" s="127"/>
    </row>
    <row r="1028" spans="10:12" ht="14.15">
      <c r="J1028" s="127"/>
      <c r="K1028" s="127"/>
      <c r="L1028" s="127"/>
    </row>
    <row r="1029" spans="10:12" ht="14.15">
      <c r="J1029" s="127"/>
      <c r="K1029" s="127"/>
      <c r="L1029" s="127"/>
    </row>
    <row r="1030" spans="10:12" ht="14.15">
      <c r="J1030" s="127"/>
      <c r="K1030" s="127"/>
      <c r="L1030" s="127"/>
    </row>
    <row r="1031" spans="10:12" ht="14.15">
      <c r="J1031" s="127"/>
      <c r="K1031" s="127"/>
      <c r="L1031" s="127"/>
    </row>
    <row r="1032" spans="10:12" ht="14.15">
      <c r="J1032" s="127"/>
      <c r="K1032" s="127"/>
      <c r="L1032" s="127"/>
    </row>
    <row r="1033" spans="10:12" ht="14.15">
      <c r="J1033" s="127"/>
      <c r="K1033" s="127"/>
      <c r="L1033" s="127"/>
    </row>
    <row r="1034" spans="10:12" ht="14.15">
      <c r="J1034" s="127"/>
      <c r="K1034" s="127"/>
      <c r="L1034" s="127"/>
    </row>
    <row r="1035" spans="10:12" ht="14.15">
      <c r="J1035" s="127"/>
      <c r="K1035" s="127"/>
      <c r="L1035" s="127"/>
    </row>
    <row r="1036" spans="10:12" ht="14.15">
      <c r="J1036" s="127"/>
      <c r="K1036" s="127"/>
      <c r="L1036" s="127"/>
    </row>
    <row r="1037" spans="10:12" ht="14.15">
      <c r="J1037" s="127"/>
      <c r="K1037" s="127"/>
      <c r="L1037" s="127"/>
    </row>
    <row r="1038" spans="10:12" ht="14.15">
      <c r="J1038" s="127"/>
      <c r="K1038" s="127"/>
      <c r="L1038" s="127"/>
    </row>
    <row r="1039" spans="10:12" ht="14.15">
      <c r="J1039" s="127"/>
      <c r="K1039" s="127"/>
      <c r="L1039" s="127"/>
    </row>
    <row r="1040" spans="10:12" ht="14.15">
      <c r="J1040" s="127"/>
      <c r="K1040" s="127"/>
      <c r="L1040" s="127"/>
    </row>
    <row r="1041" spans="10:12" ht="14.15">
      <c r="J1041" s="127"/>
      <c r="K1041" s="127"/>
      <c r="L1041" s="127"/>
    </row>
    <row r="1042" spans="10:12" ht="14.15">
      <c r="J1042" s="127"/>
      <c r="K1042" s="127"/>
      <c r="L1042" s="127"/>
    </row>
    <row r="1043" spans="10:12" ht="14.15">
      <c r="J1043" s="127"/>
      <c r="K1043" s="127"/>
      <c r="L1043" s="127"/>
    </row>
    <row r="1044" spans="10:12" ht="14.15">
      <c r="J1044" s="127"/>
      <c r="K1044" s="127"/>
      <c r="L1044" s="127"/>
    </row>
    <row r="1045" spans="10:12" ht="14.15">
      <c r="J1045" s="127"/>
      <c r="K1045" s="127"/>
      <c r="L1045" s="127"/>
    </row>
    <row r="1046" spans="10:12" ht="14.15">
      <c r="J1046" s="127"/>
      <c r="K1046" s="127"/>
      <c r="L1046" s="127"/>
    </row>
    <row r="1047" spans="10:12" ht="14.15">
      <c r="J1047" s="127"/>
      <c r="K1047" s="127"/>
      <c r="L1047" s="127"/>
    </row>
    <row r="1048" spans="10:12" ht="14.15">
      <c r="J1048" s="127"/>
      <c r="K1048" s="127"/>
      <c r="L1048" s="127"/>
    </row>
    <row r="1049" spans="10:12" ht="14.15">
      <c r="J1049" s="127"/>
      <c r="K1049" s="127"/>
      <c r="L1049" s="127"/>
    </row>
    <row r="1050" spans="10:12" ht="14.15">
      <c r="J1050" s="127"/>
      <c r="K1050" s="127"/>
      <c r="L1050" s="127"/>
    </row>
    <row r="1051" spans="10:12" ht="14.15">
      <c r="J1051" s="127"/>
      <c r="K1051" s="127"/>
      <c r="L1051" s="127"/>
    </row>
    <row r="1052" spans="10:12" ht="14.15">
      <c r="J1052" s="127"/>
      <c r="K1052" s="127"/>
      <c r="L1052" s="127"/>
    </row>
    <row r="1053" spans="10:12" ht="14.15">
      <c r="J1053" s="127"/>
      <c r="K1053" s="127"/>
      <c r="L1053" s="127"/>
    </row>
    <row r="1054" spans="10:12" ht="14.15">
      <c r="J1054" s="127"/>
      <c r="K1054" s="127"/>
      <c r="L1054" s="127"/>
    </row>
    <row r="1055" spans="10:12" ht="14.15">
      <c r="J1055" s="127"/>
      <c r="K1055" s="127"/>
      <c r="L1055" s="127"/>
    </row>
    <row r="1056" spans="10:12" ht="14.15">
      <c r="J1056" s="127"/>
      <c r="K1056" s="127"/>
      <c r="L1056" s="127"/>
    </row>
    <row r="1057" spans="10:12" ht="14.15">
      <c r="J1057" s="127"/>
      <c r="K1057" s="127"/>
      <c r="L1057" s="127"/>
    </row>
    <row r="1058" spans="10:12" ht="14.15">
      <c r="J1058" s="127"/>
      <c r="K1058" s="127"/>
      <c r="L1058" s="127"/>
    </row>
    <row r="1059" spans="10:12" ht="14.15">
      <c r="J1059" s="127"/>
      <c r="K1059" s="127"/>
      <c r="L1059" s="127"/>
    </row>
    <row r="1060" spans="10:12" ht="14.15">
      <c r="J1060" s="127"/>
      <c r="K1060" s="127"/>
      <c r="L1060" s="127"/>
    </row>
    <row r="1061" spans="10:12" ht="14.15">
      <c r="J1061" s="127"/>
      <c r="K1061" s="127"/>
      <c r="L1061" s="127"/>
    </row>
    <row r="1062" spans="10:12" ht="14.15">
      <c r="J1062" s="127"/>
      <c r="K1062" s="127"/>
      <c r="L1062" s="127"/>
    </row>
    <row r="1063" spans="10:12" ht="14.15">
      <c r="J1063" s="127"/>
      <c r="K1063" s="127"/>
      <c r="L1063" s="127"/>
    </row>
    <row r="1064" spans="10:12" ht="14.15">
      <c r="J1064" s="127"/>
      <c r="K1064" s="127"/>
      <c r="L1064" s="127"/>
    </row>
    <row r="1065" spans="10:12" ht="14.15">
      <c r="J1065" s="127"/>
      <c r="K1065" s="127"/>
      <c r="L1065" s="127"/>
    </row>
    <row r="1066" spans="10:12" ht="14.15">
      <c r="J1066" s="127"/>
      <c r="K1066" s="127"/>
      <c r="L1066" s="127"/>
    </row>
    <row r="1067" spans="10:12" ht="14.15">
      <c r="J1067" s="127"/>
      <c r="K1067" s="127"/>
      <c r="L1067" s="127"/>
    </row>
    <row r="1068" spans="10:12" ht="14.15">
      <c r="J1068" s="127"/>
      <c r="K1068" s="127"/>
      <c r="L1068" s="127"/>
    </row>
    <row r="1069" spans="10:12" ht="14.15">
      <c r="J1069" s="127"/>
      <c r="K1069" s="127"/>
      <c r="L1069" s="127"/>
    </row>
    <row r="1070" spans="10:12" ht="14.15">
      <c r="J1070" s="127"/>
      <c r="K1070" s="127"/>
      <c r="L1070" s="127"/>
    </row>
    <row r="1071" spans="10:12" ht="14.15">
      <c r="J1071" s="127"/>
      <c r="K1071" s="127"/>
      <c r="L1071" s="127"/>
    </row>
    <row r="1072" spans="10:12" ht="14.15">
      <c r="J1072" s="127"/>
      <c r="K1072" s="127"/>
      <c r="L1072" s="127"/>
    </row>
    <row r="1073" spans="10:12" ht="14.15">
      <c r="J1073" s="127"/>
      <c r="K1073" s="127"/>
      <c r="L1073" s="127"/>
    </row>
    <row r="1074" spans="10:12" ht="14.15">
      <c r="J1074" s="127"/>
      <c r="K1074" s="127"/>
      <c r="L1074" s="127"/>
    </row>
    <row r="1075" spans="10:12" ht="14.15">
      <c r="J1075" s="127"/>
      <c r="K1075" s="127"/>
      <c r="L1075" s="127"/>
    </row>
    <row r="1076" spans="10:12" ht="14.15">
      <c r="J1076" s="127"/>
      <c r="K1076" s="127"/>
      <c r="L1076" s="127"/>
    </row>
    <row r="1077" spans="10:12" ht="14.15">
      <c r="J1077" s="127"/>
      <c r="K1077" s="127"/>
      <c r="L1077" s="127"/>
    </row>
    <row r="1078" spans="10:12" ht="14.15">
      <c r="J1078" s="127"/>
      <c r="K1078" s="127"/>
      <c r="L1078" s="127"/>
    </row>
    <row r="1079" spans="10:12" ht="14.15">
      <c r="J1079" s="127"/>
      <c r="K1079" s="127"/>
      <c r="L1079" s="127"/>
    </row>
    <row r="1080" spans="10:12" ht="14.15">
      <c r="J1080" s="127"/>
      <c r="K1080" s="127"/>
      <c r="L1080" s="127"/>
    </row>
    <row r="1081" spans="10:12" ht="14.15">
      <c r="J1081" s="127"/>
      <c r="K1081" s="127"/>
      <c r="L1081" s="127"/>
    </row>
    <row r="1082" spans="10:12" ht="14.15">
      <c r="J1082" s="127"/>
      <c r="K1082" s="127"/>
      <c r="L1082" s="127"/>
    </row>
    <row r="1083" spans="10:12" ht="14.15">
      <c r="J1083" s="127"/>
      <c r="K1083" s="127"/>
      <c r="L1083" s="127"/>
    </row>
    <row r="1084" spans="10:12" ht="14.15">
      <c r="J1084" s="127"/>
      <c r="K1084" s="127"/>
      <c r="L1084" s="127"/>
    </row>
    <row r="1085" spans="10:12" ht="14.15">
      <c r="J1085" s="127"/>
      <c r="K1085" s="127"/>
      <c r="L1085" s="127"/>
    </row>
    <row r="1086" spans="10:12" ht="14.15">
      <c r="J1086" s="127"/>
      <c r="K1086" s="127"/>
      <c r="L1086" s="127"/>
    </row>
    <row r="1087" spans="10:12" ht="14.15">
      <c r="J1087" s="127"/>
      <c r="K1087" s="127"/>
      <c r="L1087" s="127"/>
    </row>
    <row r="1088" spans="10:12" ht="14.15">
      <c r="J1088" s="127"/>
      <c r="K1088" s="127"/>
      <c r="L1088" s="127"/>
    </row>
    <row r="1089" spans="10:12" ht="14.15">
      <c r="J1089" s="127"/>
      <c r="K1089" s="127"/>
      <c r="L1089" s="127"/>
    </row>
    <row r="1090" spans="10:12" ht="14.15">
      <c r="J1090" s="127"/>
      <c r="K1090" s="127"/>
      <c r="L1090" s="127"/>
    </row>
    <row r="1091" spans="10:12" ht="14.15">
      <c r="J1091" s="127"/>
      <c r="K1091" s="127"/>
      <c r="L1091" s="127"/>
    </row>
    <row r="1092" spans="10:12" ht="14.15">
      <c r="J1092" s="127"/>
      <c r="K1092" s="127"/>
      <c r="L1092" s="127"/>
    </row>
    <row r="1093" spans="10:12" ht="14.15">
      <c r="J1093" s="127"/>
      <c r="K1093" s="127"/>
      <c r="L1093" s="127"/>
    </row>
    <row r="1094" spans="10:12" ht="14.15">
      <c r="J1094" s="127"/>
      <c r="K1094" s="127"/>
      <c r="L1094" s="127"/>
    </row>
    <row r="1095" spans="10:12" ht="14.15">
      <c r="J1095" s="127"/>
      <c r="K1095" s="127"/>
      <c r="L1095" s="127"/>
    </row>
    <row r="1096" spans="10:12" ht="14.15">
      <c r="J1096" s="127"/>
      <c r="K1096" s="127"/>
      <c r="L1096" s="127"/>
    </row>
    <row r="1097" spans="10:12" ht="14.15">
      <c r="J1097" s="127"/>
      <c r="K1097" s="127"/>
      <c r="L1097" s="127"/>
    </row>
    <row r="1098" spans="10:12" ht="14.15">
      <c r="J1098" s="127"/>
      <c r="K1098" s="127"/>
      <c r="L1098" s="127"/>
    </row>
    <row r="1099" spans="10:12" ht="14.15">
      <c r="J1099" s="127"/>
      <c r="K1099" s="127"/>
      <c r="L1099" s="127"/>
    </row>
    <row r="1100" spans="10:12" ht="14.15">
      <c r="J1100" s="127"/>
      <c r="K1100" s="127"/>
      <c r="L1100" s="127"/>
    </row>
    <row r="1101" spans="10:12" ht="14.15">
      <c r="J1101" s="127"/>
      <c r="K1101" s="127"/>
      <c r="L1101" s="127"/>
    </row>
    <row r="1102" spans="10:12" ht="14.15">
      <c r="J1102" s="127"/>
      <c r="K1102" s="127"/>
      <c r="L1102" s="127"/>
    </row>
    <row r="1103" spans="10:12" ht="14.15">
      <c r="J1103" s="127"/>
      <c r="K1103" s="127"/>
      <c r="L1103" s="127"/>
    </row>
    <row r="1104" spans="10:12" ht="14.15">
      <c r="J1104" s="127"/>
      <c r="K1104" s="127"/>
      <c r="L1104" s="127"/>
    </row>
    <row r="1105" spans="10:12" ht="14.15">
      <c r="J1105" s="127"/>
      <c r="K1105" s="127"/>
      <c r="L1105" s="127"/>
    </row>
    <row r="1106" spans="10:12" ht="14.15">
      <c r="J1106" s="127"/>
      <c r="K1106" s="127"/>
      <c r="L1106" s="127"/>
    </row>
    <row r="1107" spans="10:12" ht="14.15">
      <c r="J1107" s="127"/>
      <c r="K1107" s="127"/>
      <c r="L1107" s="127"/>
    </row>
    <row r="1108" spans="10:12" ht="14.15">
      <c r="J1108" s="127"/>
      <c r="K1108" s="127"/>
      <c r="L1108" s="127"/>
    </row>
    <row r="1109" spans="10:12" ht="14.15">
      <c r="J1109" s="127"/>
      <c r="K1109" s="127"/>
      <c r="L1109" s="127"/>
    </row>
    <row r="1110" spans="10:12" ht="14.15">
      <c r="J1110" s="127"/>
      <c r="K1110" s="127"/>
      <c r="L1110" s="127"/>
    </row>
    <row r="1111" spans="10:12" ht="14.15">
      <c r="J1111" s="127"/>
      <c r="K1111" s="127"/>
      <c r="L1111" s="127"/>
    </row>
    <row r="1112" spans="10:12" ht="14.15">
      <c r="J1112" s="127"/>
      <c r="K1112" s="127"/>
      <c r="L1112" s="127"/>
    </row>
    <row r="1113" spans="10:12" ht="14.15">
      <c r="J1113" s="127"/>
      <c r="K1113" s="127"/>
      <c r="L1113" s="127"/>
    </row>
    <row r="1114" spans="10:12" ht="14.15">
      <c r="J1114" s="127"/>
      <c r="K1114" s="127"/>
      <c r="L1114" s="127"/>
    </row>
    <row r="1115" spans="10:12" ht="14.15">
      <c r="J1115" s="127"/>
      <c r="K1115" s="127"/>
      <c r="L1115" s="127"/>
    </row>
    <row r="1116" spans="10:12" ht="14.15">
      <c r="J1116" s="127"/>
      <c r="K1116" s="127"/>
      <c r="L1116" s="127"/>
    </row>
    <row r="1117" spans="10:12" ht="14.15">
      <c r="J1117" s="127"/>
      <c r="K1117" s="127"/>
      <c r="L1117" s="127"/>
    </row>
    <row r="1118" spans="10:12" ht="14.15">
      <c r="J1118" s="127"/>
      <c r="K1118" s="127"/>
      <c r="L1118" s="127"/>
    </row>
    <row r="1119" spans="10:12" ht="14.15">
      <c r="J1119" s="127"/>
      <c r="K1119" s="127"/>
      <c r="L1119" s="127"/>
    </row>
    <row r="1120" spans="10:12" ht="14.15">
      <c r="J1120" s="127"/>
      <c r="K1120" s="127"/>
      <c r="L1120" s="127"/>
    </row>
    <row r="1121" spans="10:12" ht="14.15">
      <c r="J1121" s="127"/>
      <c r="K1121" s="127"/>
      <c r="L1121" s="127"/>
    </row>
    <row r="1122" spans="10:12" ht="14.15">
      <c r="J1122" s="127"/>
      <c r="K1122" s="127"/>
      <c r="L1122" s="127"/>
    </row>
    <row r="1123" spans="10:12" ht="14.15">
      <c r="J1123" s="127"/>
      <c r="K1123" s="127"/>
      <c r="L1123" s="127"/>
    </row>
    <row r="1124" spans="10:12" ht="14.15">
      <c r="J1124" s="127"/>
      <c r="K1124" s="127"/>
      <c r="L1124" s="127"/>
    </row>
    <row r="1125" spans="10:12" ht="14.15">
      <c r="J1125" s="127"/>
      <c r="K1125" s="127"/>
      <c r="L1125" s="127"/>
    </row>
    <row r="1126" spans="10:12" ht="14.15">
      <c r="J1126" s="127"/>
      <c r="K1126" s="127"/>
      <c r="L1126" s="127"/>
    </row>
    <row r="1127" spans="10:12" ht="14.15">
      <c r="J1127" s="127"/>
      <c r="K1127" s="127"/>
      <c r="L1127" s="127"/>
    </row>
    <row r="1128" spans="10:12" ht="14.15">
      <c r="J1128" s="127"/>
      <c r="K1128" s="127"/>
      <c r="L1128" s="127"/>
    </row>
    <row r="1129" spans="10:12" ht="14.15">
      <c r="J1129" s="127"/>
      <c r="K1129" s="127"/>
      <c r="L1129" s="127"/>
    </row>
    <row r="1130" spans="10:12" ht="14.15">
      <c r="J1130" s="127"/>
      <c r="K1130" s="127"/>
      <c r="L1130" s="127"/>
    </row>
    <row r="1131" spans="10:12" ht="14.15">
      <c r="J1131" s="127"/>
      <c r="K1131" s="127"/>
      <c r="L1131" s="127"/>
    </row>
    <row r="1132" spans="10:12" ht="14.15">
      <c r="J1132" s="127"/>
      <c r="K1132" s="127"/>
      <c r="L1132" s="127"/>
    </row>
    <row r="1133" spans="10:12" ht="14.15">
      <c r="J1133" s="127"/>
      <c r="K1133" s="127"/>
      <c r="L1133" s="127"/>
    </row>
    <row r="1134" spans="10:12" ht="14.15">
      <c r="J1134" s="127"/>
      <c r="K1134" s="127"/>
      <c r="L1134" s="127"/>
    </row>
    <row r="1135" spans="10:12" ht="14.15">
      <c r="J1135" s="127"/>
      <c r="K1135" s="127"/>
      <c r="L1135" s="127"/>
    </row>
    <row r="1136" spans="10:12" ht="14.15">
      <c r="J1136" s="127"/>
      <c r="K1136" s="127"/>
      <c r="L1136" s="127"/>
    </row>
    <row r="1137" spans="10:12" ht="14.15">
      <c r="J1137" s="127"/>
      <c r="K1137" s="127"/>
      <c r="L1137" s="127"/>
    </row>
    <row r="1138" spans="10:12" ht="14.15">
      <c r="J1138" s="127"/>
      <c r="K1138" s="127"/>
      <c r="L1138" s="127"/>
    </row>
    <row r="1139" spans="10:12" ht="14.15">
      <c r="J1139" s="127"/>
      <c r="K1139" s="127"/>
      <c r="L1139" s="127"/>
    </row>
    <row r="1140" spans="10:12" ht="14.15">
      <c r="J1140" s="127"/>
      <c r="K1140" s="127"/>
      <c r="L1140" s="127"/>
    </row>
    <row r="1141" spans="10:12" ht="14.15">
      <c r="J1141" s="127"/>
      <c r="K1141" s="127"/>
      <c r="L1141" s="127"/>
    </row>
    <row r="1142" spans="10:12" ht="14.15">
      <c r="J1142" s="127"/>
      <c r="K1142" s="127"/>
      <c r="L1142" s="127"/>
    </row>
    <row r="1143" spans="10:12" ht="14.15">
      <c r="J1143" s="127"/>
      <c r="K1143" s="127"/>
      <c r="L1143" s="127"/>
    </row>
    <row r="1144" spans="10:12" ht="14.15">
      <c r="J1144" s="127"/>
      <c r="K1144" s="127"/>
      <c r="L1144" s="127"/>
    </row>
    <row r="1145" spans="10:12" ht="14.15">
      <c r="J1145" s="127"/>
      <c r="K1145" s="127"/>
      <c r="L1145" s="127"/>
    </row>
    <row r="1146" spans="10:12" ht="14.15">
      <c r="J1146" s="127"/>
      <c r="K1146" s="127"/>
      <c r="L1146" s="127"/>
    </row>
    <row r="1147" spans="10:12" ht="14.15">
      <c r="J1147" s="127"/>
      <c r="K1147" s="127"/>
      <c r="L1147" s="127"/>
    </row>
    <row r="1148" spans="10:12" ht="14.15">
      <c r="J1148" s="127"/>
      <c r="K1148" s="127"/>
      <c r="L1148" s="127"/>
    </row>
    <row r="1149" spans="10:12" ht="14.15">
      <c r="J1149" s="127"/>
      <c r="K1149" s="127"/>
      <c r="L1149" s="127"/>
    </row>
    <row r="1150" spans="10:12" ht="14.15">
      <c r="J1150" s="127"/>
      <c r="K1150" s="127"/>
      <c r="L1150" s="127"/>
    </row>
    <row r="1151" spans="10:12" ht="14.15">
      <c r="J1151" s="127"/>
      <c r="K1151" s="127"/>
      <c r="L1151" s="127"/>
    </row>
    <row r="1152" spans="10:12" ht="14.15">
      <c r="J1152" s="127"/>
      <c r="K1152" s="127"/>
      <c r="L1152" s="127"/>
    </row>
    <row r="1153" spans="10:12" ht="14.15">
      <c r="J1153" s="127"/>
      <c r="K1153" s="127"/>
      <c r="L1153" s="127"/>
    </row>
    <row r="1154" spans="10:12" ht="14.15">
      <c r="J1154" s="127"/>
      <c r="K1154" s="127"/>
      <c r="L1154" s="127"/>
    </row>
    <row r="1155" spans="10:12" ht="14.15">
      <c r="J1155" s="127"/>
      <c r="K1155" s="127"/>
      <c r="L1155" s="127"/>
    </row>
    <row r="1156" spans="10:12" ht="14.15">
      <c r="J1156" s="127"/>
      <c r="K1156" s="127"/>
      <c r="L1156" s="127"/>
    </row>
    <row r="1157" spans="10:12" ht="14.15">
      <c r="J1157" s="127"/>
      <c r="K1157" s="127"/>
      <c r="L1157" s="127"/>
    </row>
    <row r="1158" spans="10:12" ht="14.15">
      <c r="J1158" s="127"/>
      <c r="K1158" s="127"/>
      <c r="L1158" s="127"/>
    </row>
    <row r="1159" spans="10:12" ht="14.15">
      <c r="J1159" s="127"/>
      <c r="K1159" s="127"/>
      <c r="L1159" s="127"/>
    </row>
    <row r="1160" spans="10:12" ht="14.15">
      <c r="J1160" s="127"/>
      <c r="K1160" s="127"/>
      <c r="L1160" s="127"/>
    </row>
    <row r="1161" spans="10:12" ht="14.15">
      <c r="J1161" s="127"/>
      <c r="K1161" s="127"/>
      <c r="L1161" s="127"/>
    </row>
    <row r="1162" spans="10:12" ht="14.15">
      <c r="J1162" s="127"/>
      <c r="K1162" s="127"/>
      <c r="L1162" s="127"/>
    </row>
    <row r="1163" spans="10:12" ht="14.15">
      <c r="J1163" s="127"/>
      <c r="K1163" s="127"/>
      <c r="L1163" s="127"/>
    </row>
    <row r="1164" spans="10:12" ht="14.15">
      <c r="J1164" s="127"/>
      <c r="K1164" s="127"/>
      <c r="L1164" s="127"/>
    </row>
    <row r="1165" spans="10:12" ht="14.15">
      <c r="J1165" s="127"/>
      <c r="K1165" s="127"/>
      <c r="L1165" s="127"/>
    </row>
    <row r="1166" spans="10:12" ht="14.15">
      <c r="J1166" s="127"/>
      <c r="K1166" s="127"/>
      <c r="L1166" s="127"/>
    </row>
    <row r="1167" spans="10:12" ht="14.15">
      <c r="J1167" s="127"/>
      <c r="K1167" s="127"/>
      <c r="L1167" s="127"/>
    </row>
    <row r="1168" spans="10:12" ht="14.15">
      <c r="J1168" s="127"/>
      <c r="K1168" s="127"/>
      <c r="L1168" s="127"/>
    </row>
    <row r="1169" spans="10:12" ht="14.15">
      <c r="J1169" s="127"/>
      <c r="K1169" s="127"/>
      <c r="L1169" s="127"/>
    </row>
    <row r="1170" spans="10:12" ht="14.15">
      <c r="J1170" s="127"/>
      <c r="K1170" s="127"/>
      <c r="L1170" s="127"/>
    </row>
    <row r="1171" spans="10:12" ht="14.15">
      <c r="J1171" s="127"/>
      <c r="K1171" s="127"/>
      <c r="L1171" s="127"/>
    </row>
    <row r="1172" spans="10:12" ht="14.15">
      <c r="J1172" s="127"/>
      <c r="K1172" s="127"/>
      <c r="L1172" s="127"/>
    </row>
    <row r="1173" spans="10:12" ht="14.15">
      <c r="J1173" s="127"/>
      <c r="K1173" s="127"/>
      <c r="L1173" s="127"/>
    </row>
    <row r="1174" spans="10:12" ht="14.15">
      <c r="J1174" s="127"/>
      <c r="K1174" s="127"/>
      <c r="L1174" s="127"/>
    </row>
    <row r="1175" spans="10:12" ht="14.15">
      <c r="J1175" s="127"/>
      <c r="K1175" s="127"/>
      <c r="L1175" s="127"/>
    </row>
    <row r="1176" spans="10:12" ht="14.15">
      <c r="J1176" s="127"/>
      <c r="K1176" s="127"/>
      <c r="L1176" s="127"/>
    </row>
    <row r="1177" spans="10:12" ht="14.15">
      <c r="J1177" s="127"/>
      <c r="K1177" s="127"/>
      <c r="L1177" s="127"/>
    </row>
    <row r="1178" spans="10:12" ht="14.15">
      <c r="J1178" s="127"/>
      <c r="K1178" s="127"/>
      <c r="L1178" s="127"/>
    </row>
    <row r="1179" spans="10:12" ht="14.15">
      <c r="J1179" s="127"/>
      <c r="K1179" s="127"/>
      <c r="L1179" s="127"/>
    </row>
    <row r="1180" spans="10:12" ht="14.15">
      <c r="J1180" s="127"/>
      <c r="K1180" s="127"/>
      <c r="L1180" s="127"/>
    </row>
    <row r="1181" spans="10:12" ht="14.15">
      <c r="J1181" s="127"/>
      <c r="K1181" s="127"/>
      <c r="L1181" s="127"/>
    </row>
    <row r="1182" spans="10:12" ht="14.15">
      <c r="J1182" s="127"/>
      <c r="K1182" s="127"/>
      <c r="L1182" s="127"/>
    </row>
    <row r="1183" spans="10:12" ht="14.15">
      <c r="J1183" s="127"/>
      <c r="K1183" s="127"/>
      <c r="L1183" s="127"/>
    </row>
    <row r="1184" spans="10:12" ht="14.15">
      <c r="J1184" s="127"/>
      <c r="K1184" s="127"/>
      <c r="L1184" s="127"/>
    </row>
    <row r="1185" spans="10:12" ht="14.15">
      <c r="J1185" s="127"/>
      <c r="K1185" s="127"/>
      <c r="L1185" s="127"/>
    </row>
    <row r="1186" spans="10:12" ht="14.15">
      <c r="J1186" s="127"/>
      <c r="K1186" s="127"/>
      <c r="L1186" s="127"/>
    </row>
    <row r="1187" spans="10:12" ht="14.15">
      <c r="J1187" s="127"/>
      <c r="K1187" s="127"/>
      <c r="L1187" s="127"/>
    </row>
    <row r="1188" spans="10:12" ht="14.15">
      <c r="J1188" s="127"/>
      <c r="K1188" s="127"/>
      <c r="L1188" s="127"/>
    </row>
    <row r="1189" spans="10:12" ht="14.15">
      <c r="J1189" s="127"/>
      <c r="K1189" s="127"/>
      <c r="L1189" s="127"/>
    </row>
    <row r="1190" spans="10:12" ht="14.15">
      <c r="J1190" s="127"/>
      <c r="K1190" s="127"/>
      <c r="L1190" s="127"/>
    </row>
    <row r="1191" spans="10:12" ht="14.15">
      <c r="J1191" s="127"/>
      <c r="K1191" s="127"/>
      <c r="L1191" s="127"/>
    </row>
    <row r="1192" spans="10:12" ht="14.15">
      <c r="J1192" s="127"/>
      <c r="K1192" s="127"/>
      <c r="L1192" s="127"/>
    </row>
    <row r="1193" spans="10:12" ht="14.15">
      <c r="J1193" s="127"/>
      <c r="K1193" s="127"/>
      <c r="L1193" s="127"/>
    </row>
    <row r="1194" spans="10:12" ht="14.15">
      <c r="J1194" s="127"/>
      <c r="K1194" s="127"/>
      <c r="L1194" s="127"/>
    </row>
    <row r="1195" spans="10:12" ht="14.15">
      <c r="J1195" s="127"/>
      <c r="K1195" s="127"/>
      <c r="L1195" s="127"/>
    </row>
    <row r="1196" spans="10:12" ht="14.15">
      <c r="J1196" s="127"/>
      <c r="K1196" s="127"/>
      <c r="L1196" s="127"/>
    </row>
    <row r="1197" spans="10:12" ht="14.15">
      <c r="J1197" s="127"/>
      <c r="K1197" s="127"/>
      <c r="L1197" s="127"/>
    </row>
    <row r="1198" spans="10:12" ht="14.15">
      <c r="J1198" s="127"/>
      <c r="K1198" s="127"/>
      <c r="L1198" s="127"/>
    </row>
    <row r="1199" spans="10:12" ht="14.15">
      <c r="J1199" s="127"/>
      <c r="K1199" s="127"/>
      <c r="L1199" s="127"/>
    </row>
    <row r="1200" spans="10:12" ht="14.15">
      <c r="J1200" s="127"/>
      <c r="K1200" s="127"/>
      <c r="L1200" s="127"/>
    </row>
    <row r="1201" spans="10:12" ht="14.15">
      <c r="J1201" s="127"/>
      <c r="K1201" s="127"/>
      <c r="L1201" s="127"/>
    </row>
    <row r="1202" spans="10:12" ht="14.15">
      <c r="J1202" s="127"/>
      <c r="K1202" s="127"/>
      <c r="L1202" s="127"/>
    </row>
    <row r="1203" spans="10:12" ht="14.15">
      <c r="J1203" s="127"/>
      <c r="K1203" s="127"/>
      <c r="L1203" s="127"/>
    </row>
    <row r="1204" spans="10:12" ht="14.15">
      <c r="J1204" s="127"/>
      <c r="K1204" s="127"/>
      <c r="L1204" s="127"/>
    </row>
    <row r="1205" spans="10:12" ht="14.15">
      <c r="J1205" s="127"/>
      <c r="K1205" s="127"/>
      <c r="L1205" s="127"/>
    </row>
    <row r="1206" spans="10:12" ht="14.15">
      <c r="J1206" s="127"/>
      <c r="K1206" s="127"/>
      <c r="L1206" s="127"/>
    </row>
    <row r="1207" spans="10:12" ht="14.15">
      <c r="J1207" s="127"/>
      <c r="K1207" s="127"/>
      <c r="L1207" s="127"/>
    </row>
    <row r="1208" spans="10:12" ht="14.15">
      <c r="J1208" s="127"/>
      <c r="K1208" s="127"/>
      <c r="L1208" s="127"/>
    </row>
    <row r="1209" spans="10:12" ht="14.15">
      <c r="J1209" s="127"/>
      <c r="K1209" s="127"/>
      <c r="L1209" s="127"/>
    </row>
    <row r="1210" spans="10:12" ht="14.15">
      <c r="J1210" s="127"/>
      <c r="K1210" s="127"/>
      <c r="L1210" s="127"/>
    </row>
    <row r="1211" spans="10:12" ht="14.15">
      <c r="J1211" s="127"/>
      <c r="K1211" s="127"/>
      <c r="L1211" s="127"/>
    </row>
    <row r="1212" spans="10:12" ht="14.15">
      <c r="J1212" s="127"/>
      <c r="K1212" s="127"/>
      <c r="L1212" s="127"/>
    </row>
    <row r="1213" spans="10:12" ht="14.15">
      <c r="J1213" s="127"/>
      <c r="K1213" s="127"/>
      <c r="L1213" s="127"/>
    </row>
    <row r="1214" spans="10:12" ht="14.15">
      <c r="J1214" s="127"/>
      <c r="K1214" s="127"/>
      <c r="L1214" s="127"/>
    </row>
    <row r="1215" spans="10:12" ht="14.15">
      <c r="J1215" s="127"/>
      <c r="K1215" s="127"/>
      <c r="L1215" s="127"/>
    </row>
    <row r="1216" spans="10:12" ht="14.15">
      <c r="J1216" s="127"/>
      <c r="K1216" s="127"/>
      <c r="L1216" s="127"/>
    </row>
    <row r="1217" spans="10:12" ht="14.15">
      <c r="J1217" s="127"/>
      <c r="K1217" s="127"/>
      <c r="L1217" s="127"/>
    </row>
    <row r="1218" spans="10:12" ht="14.15">
      <c r="J1218" s="127"/>
      <c r="K1218" s="127"/>
      <c r="L1218" s="127"/>
    </row>
    <row r="1219" spans="10:12" ht="14.15">
      <c r="J1219" s="127"/>
      <c r="K1219" s="127"/>
      <c r="L1219" s="127"/>
    </row>
    <row r="1220" spans="10:12" ht="14.15">
      <c r="J1220" s="127"/>
      <c r="K1220" s="127"/>
      <c r="L1220" s="127"/>
    </row>
    <row r="1221" spans="10:12" ht="14.15">
      <c r="J1221" s="127"/>
      <c r="K1221" s="127"/>
      <c r="L1221" s="127"/>
    </row>
    <row r="1222" spans="10:12" ht="14.15">
      <c r="J1222" s="127"/>
      <c r="K1222" s="127"/>
      <c r="L1222" s="127"/>
    </row>
    <row r="1223" spans="10:12" ht="14.15">
      <c r="J1223" s="127"/>
      <c r="K1223" s="127"/>
      <c r="L1223" s="127"/>
    </row>
    <row r="1224" spans="10:12" ht="14.15">
      <c r="J1224" s="127"/>
      <c r="K1224" s="127"/>
      <c r="L1224" s="127"/>
    </row>
    <row r="1225" spans="10:12" ht="14.15">
      <c r="J1225" s="127"/>
      <c r="K1225" s="127"/>
      <c r="L1225" s="127"/>
    </row>
    <row r="1226" spans="10:12" ht="14.15">
      <c r="J1226" s="127"/>
      <c r="K1226" s="127"/>
      <c r="L1226" s="127"/>
    </row>
    <row r="1227" spans="10:12" ht="14.15">
      <c r="J1227" s="127"/>
      <c r="K1227" s="127"/>
      <c r="L1227" s="127"/>
    </row>
    <row r="1228" spans="10:12" ht="14.15">
      <c r="J1228" s="127"/>
      <c r="K1228" s="127"/>
      <c r="L1228" s="127"/>
    </row>
    <row r="1229" spans="10:12" ht="14.15">
      <c r="J1229" s="127"/>
      <c r="K1229" s="127"/>
      <c r="L1229" s="127"/>
    </row>
    <row r="1230" spans="10:12" ht="14.15">
      <c r="J1230" s="127"/>
      <c r="K1230" s="127"/>
      <c r="L1230" s="127"/>
    </row>
    <row r="1231" spans="10:12" ht="14.15">
      <c r="J1231" s="127"/>
      <c r="K1231" s="127"/>
      <c r="L1231" s="127"/>
    </row>
    <row r="1232" spans="10:12" ht="14.15">
      <c r="J1232" s="127"/>
      <c r="K1232" s="127"/>
      <c r="L1232" s="127"/>
    </row>
    <row r="1233" spans="10:12" ht="14.15">
      <c r="J1233" s="127"/>
      <c r="K1233" s="127"/>
      <c r="L1233" s="127"/>
    </row>
    <row r="1234" spans="10:12" ht="14.15">
      <c r="J1234" s="127"/>
      <c r="K1234" s="127"/>
      <c r="L1234" s="127"/>
    </row>
    <row r="1235" spans="10:12" ht="14.15">
      <c r="J1235" s="127"/>
      <c r="K1235" s="127"/>
      <c r="L1235" s="127"/>
    </row>
    <row r="1236" spans="10:12" ht="14.15">
      <c r="J1236" s="127"/>
      <c r="K1236" s="127"/>
      <c r="L1236" s="127"/>
    </row>
    <row r="1237" spans="10:12" ht="14.15">
      <c r="J1237" s="127"/>
      <c r="K1237" s="127"/>
      <c r="L1237" s="127"/>
    </row>
    <row r="1238" spans="10:12" ht="14.15">
      <c r="J1238" s="127"/>
      <c r="K1238" s="127"/>
      <c r="L1238" s="127"/>
    </row>
    <row r="1239" spans="10:12" ht="14.15">
      <c r="J1239" s="127"/>
      <c r="K1239" s="127"/>
      <c r="L1239" s="127"/>
    </row>
    <row r="1240" spans="10:12" ht="14.15">
      <c r="J1240" s="127"/>
      <c r="K1240" s="127"/>
      <c r="L1240" s="127"/>
    </row>
    <row r="1241" spans="10:12" ht="14.15">
      <c r="J1241" s="127"/>
      <c r="K1241" s="127"/>
      <c r="L1241" s="127"/>
    </row>
    <row r="1242" spans="10:12" ht="14.15">
      <c r="J1242" s="127"/>
      <c r="K1242" s="127"/>
      <c r="L1242" s="127"/>
    </row>
    <row r="1243" spans="10:12" ht="14.15">
      <c r="J1243" s="127"/>
      <c r="K1243" s="127"/>
      <c r="L1243" s="127"/>
    </row>
    <row r="1244" spans="10:12" ht="14.15">
      <c r="J1244" s="127"/>
      <c r="K1244" s="127"/>
      <c r="L1244" s="127"/>
    </row>
    <row r="1245" spans="10:12" ht="14.15">
      <c r="J1245" s="127"/>
      <c r="K1245" s="127"/>
      <c r="L1245" s="127"/>
    </row>
    <row r="1246" spans="10:12" ht="14.15">
      <c r="J1246" s="127"/>
      <c r="K1246" s="127"/>
      <c r="L1246" s="127"/>
    </row>
    <row r="1247" spans="10:12" ht="14.15">
      <c r="J1247" s="127"/>
      <c r="K1247" s="127"/>
      <c r="L1247" s="127"/>
    </row>
    <row r="1248" spans="10:12" ht="14.15">
      <c r="J1248" s="127"/>
      <c r="K1248" s="127"/>
      <c r="L1248" s="127"/>
    </row>
    <row r="1249" spans="10:12" ht="14.15">
      <c r="J1249" s="127"/>
      <c r="K1249" s="127"/>
      <c r="L1249" s="127"/>
    </row>
    <row r="1250" spans="10:12" ht="14.15">
      <c r="J1250" s="127"/>
      <c r="K1250" s="127"/>
      <c r="L1250" s="127"/>
    </row>
    <row r="1251" spans="10:12" ht="14.15">
      <c r="J1251" s="127"/>
      <c r="K1251" s="127"/>
      <c r="L1251" s="127"/>
    </row>
    <row r="1252" spans="10:12" ht="14.15">
      <c r="J1252" s="127"/>
      <c r="K1252" s="127"/>
      <c r="L1252" s="127"/>
    </row>
    <row r="1253" spans="10:12" ht="14.15">
      <c r="J1253" s="127"/>
      <c r="K1253" s="127"/>
      <c r="L1253" s="127"/>
    </row>
    <row r="1254" spans="10:12" ht="14.15">
      <c r="J1254" s="127"/>
      <c r="K1254" s="127"/>
      <c r="L1254" s="127"/>
    </row>
    <row r="1255" spans="10:12" ht="14.15">
      <c r="J1255" s="127"/>
      <c r="K1255" s="127"/>
      <c r="L1255" s="127"/>
    </row>
    <row r="1256" spans="10:12" ht="14.15">
      <c r="J1256" s="127"/>
      <c r="K1256" s="127"/>
      <c r="L1256" s="127"/>
    </row>
    <row r="1257" spans="10:12" ht="14.15">
      <c r="J1257" s="127"/>
      <c r="K1257" s="127"/>
      <c r="L1257" s="127"/>
    </row>
    <row r="1258" spans="10:12" ht="14.15">
      <c r="J1258" s="127"/>
      <c r="K1258" s="127"/>
      <c r="L1258" s="127"/>
    </row>
    <row r="1259" spans="10:12" ht="14.15">
      <c r="J1259" s="127"/>
      <c r="K1259" s="127"/>
      <c r="L1259" s="127"/>
    </row>
    <row r="1260" spans="10:12" ht="14.15">
      <c r="J1260" s="127"/>
      <c r="K1260" s="127"/>
      <c r="L1260" s="127"/>
    </row>
    <row r="1261" spans="10:12" ht="14.15">
      <c r="J1261" s="127"/>
      <c r="K1261" s="127"/>
      <c r="L1261" s="127"/>
    </row>
    <row r="1262" spans="10:12" ht="14.15">
      <c r="J1262" s="127"/>
      <c r="K1262" s="127"/>
      <c r="L1262" s="127"/>
    </row>
    <row r="1263" spans="10:12" ht="14.15">
      <c r="J1263" s="127"/>
      <c r="K1263" s="127"/>
      <c r="L1263" s="127"/>
    </row>
    <row r="1264" spans="10:12" ht="14.15">
      <c r="J1264" s="127"/>
      <c r="K1264" s="127"/>
      <c r="L1264" s="127"/>
    </row>
    <row r="1265" spans="10:12" ht="14.15">
      <c r="J1265" s="127"/>
      <c r="K1265" s="127"/>
      <c r="L1265" s="127"/>
    </row>
    <row r="1266" spans="10:12" ht="14.15">
      <c r="J1266" s="127"/>
      <c r="K1266" s="127"/>
      <c r="L1266" s="127"/>
    </row>
    <row r="1267" spans="10:12" ht="14.15">
      <c r="J1267" s="127"/>
      <c r="K1267" s="127"/>
      <c r="L1267" s="127"/>
    </row>
    <row r="1268" spans="10:12" ht="14.15">
      <c r="J1268" s="127"/>
      <c r="K1268" s="127"/>
      <c r="L1268" s="127"/>
    </row>
    <row r="1269" spans="10:12" ht="14.15">
      <c r="J1269" s="127"/>
      <c r="K1269" s="127"/>
      <c r="L1269" s="127"/>
    </row>
    <row r="1270" spans="10:12" ht="14.15">
      <c r="J1270" s="127"/>
      <c r="K1270" s="127"/>
      <c r="L1270" s="127"/>
    </row>
    <row r="1271" spans="10:12" ht="14.15">
      <c r="J1271" s="127"/>
      <c r="K1271" s="127"/>
      <c r="L1271" s="127"/>
    </row>
    <row r="1272" spans="10:12" ht="14.15">
      <c r="J1272" s="127"/>
      <c r="K1272" s="127"/>
      <c r="L1272" s="127"/>
    </row>
    <row r="1273" spans="10:12" ht="14.15">
      <c r="J1273" s="127"/>
      <c r="K1273" s="127"/>
      <c r="L1273" s="127"/>
    </row>
    <row r="1274" spans="10:12" ht="14.15">
      <c r="J1274" s="127"/>
      <c r="K1274" s="127"/>
      <c r="L1274" s="127"/>
    </row>
    <row r="1275" spans="10:12" ht="14.15">
      <c r="J1275" s="127"/>
      <c r="K1275" s="127"/>
      <c r="L1275" s="127"/>
    </row>
    <row r="1276" spans="10:12" ht="14.15">
      <c r="J1276" s="127"/>
      <c r="K1276" s="127"/>
      <c r="L1276" s="127"/>
    </row>
    <row r="1277" spans="10:12" ht="14.15">
      <c r="J1277" s="127"/>
      <c r="K1277" s="127"/>
      <c r="L1277" s="127"/>
    </row>
    <row r="1278" spans="10:12" ht="14.15">
      <c r="J1278" s="127"/>
      <c r="K1278" s="127"/>
      <c r="L1278" s="127"/>
    </row>
    <row r="1279" spans="10:12" ht="14.15">
      <c r="J1279" s="127"/>
      <c r="K1279" s="127"/>
      <c r="L1279" s="127"/>
    </row>
    <row r="1280" spans="10:12" ht="14.15">
      <c r="J1280" s="127"/>
      <c r="K1280" s="127"/>
      <c r="L1280" s="127"/>
    </row>
    <row r="1281" spans="10:12" ht="14.15">
      <c r="J1281" s="127"/>
      <c r="K1281" s="127"/>
      <c r="L1281" s="127"/>
    </row>
    <row r="1282" spans="10:12" ht="14.15">
      <c r="J1282" s="127"/>
      <c r="K1282" s="127"/>
      <c r="L1282" s="127"/>
    </row>
    <row r="1283" spans="10:12" ht="14.15">
      <c r="J1283" s="127"/>
      <c r="K1283" s="127"/>
      <c r="L1283" s="127"/>
    </row>
    <row r="1284" spans="10:12" ht="14.15">
      <c r="J1284" s="127"/>
      <c r="K1284" s="127"/>
      <c r="L1284" s="127"/>
    </row>
    <row r="1285" spans="10:12" ht="14.15">
      <c r="J1285" s="127"/>
      <c r="K1285" s="127"/>
      <c r="L1285" s="127"/>
    </row>
    <row r="1286" spans="10:12" ht="14.15">
      <c r="J1286" s="127"/>
      <c r="K1286" s="127"/>
      <c r="L1286" s="127"/>
    </row>
    <row r="1287" spans="10:12" ht="14.15">
      <c r="J1287" s="127"/>
      <c r="K1287" s="127"/>
      <c r="L1287" s="127"/>
    </row>
    <row r="1288" spans="10:12" ht="14.15">
      <c r="J1288" s="127"/>
      <c r="K1288" s="127"/>
      <c r="L1288" s="127"/>
    </row>
    <row r="1289" spans="10:12" ht="14.15">
      <c r="J1289" s="127"/>
      <c r="K1289" s="127"/>
      <c r="L1289" s="127"/>
    </row>
    <row r="1290" spans="10:12" ht="14.15">
      <c r="J1290" s="127"/>
      <c r="K1290" s="127"/>
      <c r="L1290" s="127"/>
    </row>
    <row r="1291" spans="10:12" ht="14.15">
      <c r="J1291" s="127"/>
      <c r="K1291" s="127"/>
      <c r="L1291" s="127"/>
    </row>
    <row r="1292" spans="10:12" ht="14.15">
      <c r="J1292" s="127"/>
      <c r="K1292" s="127"/>
      <c r="L1292" s="127"/>
    </row>
    <row r="1293" spans="10:12" ht="14.15">
      <c r="J1293" s="127"/>
      <c r="K1293" s="127"/>
      <c r="L1293" s="127"/>
    </row>
    <row r="1294" spans="10:12" ht="14.15">
      <c r="J1294" s="127"/>
      <c r="K1294" s="127"/>
      <c r="L1294" s="127"/>
    </row>
    <row r="1295" spans="10:12" ht="14.15">
      <c r="J1295" s="127"/>
      <c r="K1295" s="127"/>
      <c r="L1295" s="127"/>
    </row>
    <row r="1296" spans="10:12" ht="14.15">
      <c r="J1296" s="127"/>
      <c r="K1296" s="127"/>
      <c r="L1296" s="127"/>
    </row>
    <row r="1297" spans="10:12" ht="14.15">
      <c r="J1297" s="127"/>
      <c r="K1297" s="127"/>
      <c r="L1297" s="127"/>
    </row>
    <row r="1298" spans="10:12" ht="14.15">
      <c r="J1298" s="127"/>
      <c r="K1298" s="127"/>
      <c r="L1298" s="127"/>
    </row>
    <row r="1299" spans="10:12" ht="14.15">
      <c r="J1299" s="127"/>
      <c r="K1299" s="127"/>
      <c r="L1299" s="127"/>
    </row>
    <row r="1300" spans="10:12" ht="14.15">
      <c r="J1300" s="127"/>
      <c r="K1300" s="127"/>
      <c r="L1300" s="127"/>
    </row>
    <row r="1301" spans="10:12" ht="14.15">
      <c r="J1301" s="127"/>
      <c r="K1301" s="127"/>
      <c r="L1301" s="127"/>
    </row>
    <row r="1302" spans="10:12" ht="14.15">
      <c r="J1302" s="127"/>
      <c r="K1302" s="127"/>
      <c r="L1302" s="127"/>
    </row>
    <row r="1303" spans="10:12" ht="14.15">
      <c r="J1303" s="127"/>
      <c r="K1303" s="127"/>
      <c r="L1303" s="127"/>
    </row>
    <row r="1304" spans="10:12" ht="14.15">
      <c r="J1304" s="127"/>
      <c r="K1304" s="127"/>
      <c r="L1304" s="127"/>
    </row>
    <row r="1305" spans="10:12" ht="14.15">
      <c r="J1305" s="127"/>
      <c r="K1305" s="127"/>
      <c r="L1305" s="127"/>
    </row>
    <row r="1306" spans="10:12" ht="14.15">
      <c r="J1306" s="127"/>
      <c r="K1306" s="127"/>
      <c r="L1306" s="127"/>
    </row>
    <row r="1307" spans="10:12" ht="14.15">
      <c r="J1307" s="127"/>
      <c r="K1307" s="127"/>
      <c r="L1307" s="127"/>
    </row>
    <row r="1308" spans="10:12" ht="14.15">
      <c r="J1308" s="127"/>
      <c r="K1308" s="127"/>
      <c r="L1308" s="127"/>
    </row>
    <row r="1309" spans="10:12" ht="14.15">
      <c r="J1309" s="127"/>
      <c r="K1309" s="127"/>
      <c r="L1309" s="127"/>
    </row>
    <row r="1310" spans="10:12" ht="14.15">
      <c r="J1310" s="127"/>
      <c r="K1310" s="127"/>
      <c r="L1310" s="127"/>
    </row>
    <row r="1311" spans="10:12" ht="14.15">
      <c r="J1311" s="127"/>
      <c r="K1311" s="127"/>
      <c r="L1311" s="127"/>
    </row>
    <row r="1312" spans="10:12" ht="14.15">
      <c r="J1312" s="127"/>
      <c r="K1312" s="127"/>
      <c r="L1312" s="127"/>
    </row>
    <row r="1313" spans="10:12" ht="14.15">
      <c r="J1313" s="127"/>
      <c r="K1313" s="127"/>
      <c r="L1313" s="127"/>
    </row>
    <row r="1314" spans="10:12" ht="14.15">
      <c r="J1314" s="127"/>
      <c r="K1314" s="127"/>
      <c r="L1314" s="127"/>
    </row>
    <row r="1315" spans="10:12" ht="14.15">
      <c r="J1315" s="127"/>
      <c r="K1315" s="127"/>
      <c r="L1315" s="127"/>
    </row>
    <row r="1316" spans="10:12" ht="14.15">
      <c r="J1316" s="127"/>
      <c r="K1316" s="127"/>
      <c r="L1316" s="127"/>
    </row>
    <row r="1317" spans="10:12" ht="14.15">
      <c r="J1317" s="127"/>
      <c r="K1317" s="127"/>
      <c r="L1317" s="127"/>
    </row>
    <row r="1318" spans="10:12" ht="14.15">
      <c r="J1318" s="127"/>
      <c r="K1318" s="127"/>
      <c r="L1318" s="127"/>
    </row>
    <row r="1319" spans="10:12" ht="14.15">
      <c r="J1319" s="127"/>
      <c r="K1319" s="127"/>
      <c r="L1319" s="127"/>
    </row>
    <row r="1320" spans="10:12" ht="14.15">
      <c r="J1320" s="127"/>
      <c r="K1320" s="127"/>
      <c r="L1320" s="127"/>
    </row>
    <row r="1321" spans="10:12" ht="14.15">
      <c r="J1321" s="127"/>
      <c r="K1321" s="127"/>
      <c r="L1321" s="127"/>
    </row>
    <row r="1322" spans="10:12" ht="14.15">
      <c r="J1322" s="127"/>
      <c r="K1322" s="127"/>
      <c r="L1322" s="127"/>
    </row>
    <row r="1323" spans="10:12" ht="14.15">
      <c r="J1323" s="127"/>
      <c r="K1323" s="127"/>
      <c r="L1323" s="127"/>
    </row>
    <row r="1324" spans="10:12" ht="14.15">
      <c r="J1324" s="127"/>
      <c r="K1324" s="127"/>
      <c r="L1324" s="127"/>
    </row>
    <row r="1325" spans="10:12" ht="14.15">
      <c r="J1325" s="127"/>
      <c r="K1325" s="127"/>
      <c r="L1325" s="127"/>
    </row>
    <row r="1326" spans="10:12" ht="14.15">
      <c r="J1326" s="127"/>
      <c r="K1326" s="127"/>
      <c r="L1326" s="127"/>
    </row>
    <row r="1327" spans="10:12" ht="14.15">
      <c r="J1327" s="127"/>
      <c r="K1327" s="127"/>
      <c r="L1327" s="127"/>
    </row>
    <row r="1328" spans="10:12" ht="14.15">
      <c r="J1328" s="127"/>
      <c r="K1328" s="127"/>
      <c r="L1328" s="127"/>
    </row>
    <row r="1329" spans="10:12" ht="14.15">
      <c r="J1329" s="127"/>
      <c r="K1329" s="127"/>
      <c r="L1329" s="127"/>
    </row>
    <row r="1330" spans="10:12" ht="14.15">
      <c r="J1330" s="127"/>
      <c r="K1330" s="127"/>
      <c r="L1330" s="127"/>
    </row>
    <row r="1331" spans="10:12" ht="14.15">
      <c r="J1331" s="127"/>
      <c r="K1331" s="127"/>
      <c r="L1331" s="127"/>
    </row>
    <row r="1332" spans="10:12" ht="14.15">
      <c r="J1332" s="127"/>
      <c r="K1332" s="127"/>
      <c r="L1332" s="127"/>
    </row>
    <row r="1333" spans="10:12" ht="14.15">
      <c r="J1333" s="127"/>
      <c r="K1333" s="127"/>
      <c r="L1333" s="127"/>
    </row>
    <row r="1334" spans="10:12" ht="14.15">
      <c r="J1334" s="127"/>
      <c r="K1334" s="127"/>
      <c r="L1334" s="127"/>
    </row>
    <row r="1335" spans="10:12" ht="14.15">
      <c r="J1335" s="127"/>
      <c r="K1335" s="127"/>
      <c r="L1335" s="127"/>
    </row>
    <row r="1336" spans="10:12" ht="14.15">
      <c r="J1336" s="127"/>
      <c r="K1336" s="127"/>
      <c r="L1336" s="127"/>
    </row>
    <row r="1337" spans="10:12" ht="14.15">
      <c r="J1337" s="127"/>
      <c r="K1337" s="127"/>
      <c r="L1337" s="127"/>
    </row>
    <row r="1338" spans="10:12" ht="14.15">
      <c r="J1338" s="127"/>
      <c r="K1338" s="127"/>
      <c r="L1338" s="127"/>
    </row>
    <row r="1339" spans="10:12" ht="14.15">
      <c r="J1339" s="127"/>
      <c r="K1339" s="127"/>
      <c r="L1339" s="127"/>
    </row>
    <row r="1340" spans="10:12" ht="14.15">
      <c r="J1340" s="127"/>
      <c r="K1340" s="127"/>
      <c r="L1340" s="127"/>
    </row>
    <row r="1341" spans="10:12" ht="14.15">
      <c r="J1341" s="127"/>
      <c r="K1341" s="127"/>
      <c r="L1341" s="127"/>
    </row>
    <row r="1342" spans="10:12" ht="14.15">
      <c r="J1342" s="127"/>
      <c r="K1342" s="127"/>
      <c r="L1342" s="127"/>
    </row>
    <row r="1343" spans="10:12" ht="14.15">
      <c r="J1343" s="127"/>
      <c r="K1343" s="127"/>
      <c r="L1343" s="127"/>
    </row>
    <row r="1344" spans="10:12" ht="14.15">
      <c r="J1344" s="127"/>
      <c r="K1344" s="127"/>
      <c r="L1344" s="127"/>
    </row>
    <row r="1345" spans="10:12" ht="14.15">
      <c r="J1345" s="127"/>
      <c r="K1345" s="127"/>
      <c r="L1345" s="127"/>
    </row>
    <row r="1346" spans="10:12" ht="14.15">
      <c r="J1346" s="127"/>
      <c r="K1346" s="127"/>
      <c r="L1346" s="127"/>
    </row>
    <row r="1347" spans="10:12" ht="14.15">
      <c r="J1347" s="127"/>
      <c r="K1347" s="127"/>
      <c r="L1347" s="127"/>
    </row>
    <row r="1348" spans="10:12" ht="14.15">
      <c r="J1348" s="127"/>
      <c r="K1348" s="127"/>
      <c r="L1348" s="127"/>
    </row>
    <row r="1349" spans="10:12" ht="14.15">
      <c r="J1349" s="127"/>
      <c r="K1349" s="127"/>
      <c r="L1349" s="127"/>
    </row>
    <row r="1350" spans="10:12" ht="14.15">
      <c r="J1350" s="127"/>
      <c r="K1350" s="127"/>
      <c r="L1350" s="127"/>
    </row>
    <row r="1351" spans="10:12" ht="14.15">
      <c r="J1351" s="127"/>
      <c r="K1351" s="127"/>
      <c r="L1351" s="127"/>
    </row>
    <row r="1352" spans="10:12" ht="14.15">
      <c r="J1352" s="127"/>
      <c r="K1352" s="127"/>
      <c r="L1352" s="127"/>
    </row>
    <row r="1353" spans="10:12" ht="14.15">
      <c r="J1353" s="127"/>
      <c r="K1353" s="127"/>
      <c r="L1353" s="127"/>
    </row>
    <row r="1354" spans="10:12" ht="14.15">
      <c r="J1354" s="127"/>
      <c r="K1354" s="127"/>
      <c r="L1354" s="127"/>
    </row>
    <row r="1355" spans="10:12" ht="14.15">
      <c r="J1355" s="127"/>
      <c r="K1355" s="127"/>
      <c r="L1355" s="127"/>
    </row>
    <row r="1356" spans="10:12" ht="14.15">
      <c r="J1356" s="127"/>
      <c r="K1356" s="127"/>
      <c r="L1356" s="127"/>
    </row>
    <row r="1357" spans="10:12" ht="14.15">
      <c r="J1357" s="127"/>
      <c r="K1357" s="127"/>
      <c r="L1357" s="127"/>
    </row>
    <row r="1358" spans="10:12" ht="14.15">
      <c r="J1358" s="127"/>
      <c r="K1358" s="127"/>
      <c r="L1358" s="127"/>
    </row>
    <row r="1359" spans="10:12" ht="14.15">
      <c r="J1359" s="127"/>
      <c r="K1359" s="127"/>
      <c r="L1359" s="127"/>
    </row>
    <row r="1360" spans="10:12" ht="14.15">
      <c r="J1360" s="127"/>
      <c r="K1360" s="127"/>
      <c r="L1360" s="127"/>
    </row>
    <row r="1361" spans="10:12" ht="14.15">
      <c r="J1361" s="127"/>
      <c r="K1361" s="127"/>
      <c r="L1361" s="127"/>
    </row>
    <row r="1362" spans="10:12" ht="14.15">
      <c r="J1362" s="127"/>
      <c r="K1362" s="127"/>
      <c r="L1362" s="127"/>
    </row>
    <row r="1363" spans="10:12" ht="14.15">
      <c r="J1363" s="127"/>
      <c r="K1363" s="127"/>
      <c r="L1363" s="127"/>
    </row>
    <row r="1364" spans="10:12" ht="14.15">
      <c r="J1364" s="127"/>
      <c r="K1364" s="127"/>
      <c r="L1364" s="127"/>
    </row>
    <row r="1365" spans="10:12" ht="14.15">
      <c r="J1365" s="127"/>
      <c r="K1365" s="127"/>
      <c r="L1365" s="127"/>
    </row>
    <row r="1366" spans="10:12" ht="14.15">
      <c r="J1366" s="127"/>
      <c r="K1366" s="127"/>
      <c r="L1366" s="127"/>
    </row>
    <row r="1367" spans="10:12" ht="14.15">
      <c r="J1367" s="127"/>
      <c r="K1367" s="127"/>
      <c r="L1367" s="127"/>
    </row>
    <row r="1368" spans="10:12" ht="14.15">
      <c r="J1368" s="127"/>
      <c r="K1368" s="127"/>
      <c r="L1368" s="127"/>
    </row>
    <row r="1369" spans="10:12" ht="14.15">
      <c r="J1369" s="127"/>
      <c r="K1369" s="127"/>
      <c r="L1369" s="127"/>
    </row>
    <row r="1370" spans="10:12" ht="14.15">
      <c r="J1370" s="127"/>
      <c r="K1370" s="127"/>
      <c r="L1370" s="127"/>
    </row>
    <row r="1371" spans="10:12" ht="14.15">
      <c r="J1371" s="127"/>
      <c r="K1371" s="127"/>
      <c r="L1371" s="127"/>
    </row>
    <row r="1372" spans="10:12" ht="14.15">
      <c r="J1372" s="127"/>
      <c r="K1372" s="127"/>
      <c r="L1372" s="127"/>
    </row>
    <row r="1373" spans="10:12" ht="14.15">
      <c r="J1373" s="127"/>
      <c r="K1373" s="127"/>
      <c r="L1373" s="127"/>
    </row>
    <row r="1374" spans="10:12" ht="14.15">
      <c r="J1374" s="127"/>
      <c r="K1374" s="127"/>
      <c r="L1374" s="127"/>
    </row>
    <row r="1375" spans="10:12" ht="14.15">
      <c r="J1375" s="127"/>
      <c r="K1375" s="127"/>
      <c r="L1375" s="127"/>
    </row>
    <row r="1376" spans="10:12" ht="14.15">
      <c r="J1376" s="127"/>
      <c r="K1376" s="127"/>
      <c r="L1376" s="127"/>
    </row>
    <row r="1377" spans="10:12" ht="14.15">
      <c r="J1377" s="127"/>
      <c r="K1377" s="127"/>
      <c r="L1377" s="127"/>
    </row>
    <row r="1378" spans="10:12" ht="14.15">
      <c r="J1378" s="127"/>
      <c r="K1378" s="127"/>
      <c r="L1378" s="127"/>
    </row>
    <row r="1379" spans="10:12" ht="14.15">
      <c r="J1379" s="127"/>
      <c r="K1379" s="127"/>
      <c r="L1379" s="127"/>
    </row>
    <row r="1380" spans="10:12" ht="14.15">
      <c r="J1380" s="127"/>
      <c r="K1380" s="127"/>
      <c r="L1380" s="127"/>
    </row>
    <row r="1381" spans="10:12" ht="14.15">
      <c r="J1381" s="127"/>
      <c r="K1381" s="127"/>
      <c r="L1381" s="127"/>
    </row>
    <row r="1382" spans="10:12" ht="14.15">
      <c r="J1382" s="127"/>
      <c r="K1382" s="127"/>
      <c r="L1382" s="127"/>
    </row>
    <row r="1383" spans="10:12" ht="14.15">
      <c r="J1383" s="127"/>
      <c r="K1383" s="127"/>
      <c r="L1383" s="127"/>
    </row>
    <row r="1384" spans="10:12" ht="14.15">
      <c r="J1384" s="127"/>
      <c r="K1384" s="127"/>
      <c r="L1384" s="127"/>
    </row>
    <row r="1385" spans="10:12" ht="14.15">
      <c r="J1385" s="127"/>
      <c r="K1385" s="127"/>
      <c r="L1385" s="127"/>
    </row>
    <row r="1386" spans="10:12" ht="14.15">
      <c r="J1386" s="127"/>
      <c r="K1386" s="127"/>
      <c r="L1386" s="127"/>
    </row>
    <row r="1387" spans="10:12" ht="14.15">
      <c r="J1387" s="127"/>
      <c r="K1387" s="127"/>
      <c r="L1387" s="127"/>
    </row>
    <row r="1388" spans="10:12" ht="14.15">
      <c r="J1388" s="127"/>
      <c r="K1388" s="127"/>
      <c r="L1388" s="127"/>
    </row>
    <row r="1389" spans="10:12" ht="14.15">
      <c r="J1389" s="127"/>
      <c r="K1389" s="127"/>
      <c r="L1389" s="127"/>
    </row>
    <row r="1390" spans="10:12" ht="14.15">
      <c r="J1390" s="127"/>
      <c r="K1390" s="127"/>
      <c r="L1390" s="127"/>
    </row>
    <row r="1391" spans="10:12" ht="14.15">
      <c r="J1391" s="127"/>
      <c r="K1391" s="127"/>
      <c r="L1391" s="127"/>
    </row>
    <row r="1392" spans="10:12" ht="14.15">
      <c r="J1392" s="127"/>
      <c r="K1392" s="127"/>
      <c r="L1392" s="127"/>
    </row>
    <row r="1393" spans="10:12" ht="14.15">
      <c r="J1393" s="127"/>
      <c r="K1393" s="127"/>
      <c r="L1393" s="127"/>
    </row>
    <row r="1394" spans="10:12" ht="14.15">
      <c r="J1394" s="127"/>
      <c r="K1394" s="127"/>
      <c r="L1394" s="127"/>
    </row>
    <row r="1395" spans="10:12" ht="14.15">
      <c r="J1395" s="127"/>
      <c r="K1395" s="127"/>
      <c r="L1395" s="127"/>
    </row>
    <row r="1396" spans="10:12" ht="14.15">
      <c r="J1396" s="127"/>
      <c r="K1396" s="127"/>
      <c r="L1396" s="127"/>
    </row>
    <row r="1397" spans="10:12" ht="14.15">
      <c r="J1397" s="127"/>
      <c r="K1397" s="127"/>
      <c r="L1397" s="127"/>
    </row>
    <row r="1398" spans="10:12" ht="14.15">
      <c r="J1398" s="127"/>
      <c r="K1398" s="127"/>
      <c r="L1398" s="127"/>
    </row>
    <row r="1399" spans="10:12" ht="14.15">
      <c r="J1399" s="127"/>
      <c r="K1399" s="127"/>
      <c r="L1399" s="127"/>
    </row>
    <row r="1400" spans="10:12" ht="14.15">
      <c r="J1400" s="127"/>
      <c r="K1400" s="127"/>
      <c r="L1400" s="127"/>
    </row>
    <row r="1401" spans="10:12" ht="14.15">
      <c r="J1401" s="127"/>
      <c r="K1401" s="127"/>
      <c r="L1401" s="127"/>
    </row>
    <row r="1402" spans="10:12" ht="14.15">
      <c r="J1402" s="127"/>
      <c r="K1402" s="127"/>
      <c r="L1402" s="127"/>
    </row>
    <row r="1403" spans="10:12" ht="14.15">
      <c r="J1403" s="127"/>
      <c r="K1403" s="127"/>
      <c r="L1403" s="127"/>
    </row>
    <row r="1404" spans="10:12" ht="14.15">
      <c r="J1404" s="127"/>
      <c r="K1404" s="127"/>
      <c r="L1404" s="127"/>
    </row>
    <row r="1405" spans="10:12" ht="14.15">
      <c r="J1405" s="127"/>
      <c r="K1405" s="127"/>
      <c r="L1405" s="127"/>
    </row>
    <row r="1406" spans="10:12" ht="14.15">
      <c r="J1406" s="127"/>
      <c r="K1406" s="127"/>
      <c r="L1406" s="127"/>
    </row>
    <row r="1407" spans="10:12" ht="14.15">
      <c r="J1407" s="127"/>
      <c r="K1407" s="127"/>
      <c r="L1407" s="127"/>
    </row>
    <row r="1408" spans="10:12" ht="14.15">
      <c r="J1408" s="127"/>
      <c r="K1408" s="127"/>
      <c r="L1408" s="127"/>
    </row>
    <row r="1409" spans="10:12" ht="14.15">
      <c r="J1409" s="127"/>
      <c r="K1409" s="127"/>
      <c r="L1409" s="127"/>
    </row>
    <row r="1410" spans="10:12" ht="14.15">
      <c r="J1410" s="127"/>
      <c r="K1410" s="127"/>
      <c r="L1410" s="127"/>
    </row>
    <row r="1411" spans="10:12" ht="14.15">
      <c r="J1411" s="127"/>
      <c r="K1411" s="127"/>
      <c r="L1411" s="127"/>
    </row>
    <row r="1412" spans="10:12" ht="14.15">
      <c r="J1412" s="127"/>
      <c r="K1412" s="127"/>
      <c r="L1412" s="127"/>
    </row>
    <row r="1413" spans="10:12" ht="14.15">
      <c r="J1413" s="127"/>
      <c r="K1413" s="127"/>
      <c r="L1413" s="127"/>
    </row>
    <row r="1414" spans="10:12" ht="14.15">
      <c r="J1414" s="127"/>
      <c r="K1414" s="127"/>
      <c r="L1414" s="127"/>
    </row>
    <row r="1415" spans="10:12" ht="14.15">
      <c r="J1415" s="127"/>
      <c r="K1415" s="127"/>
      <c r="L1415" s="127"/>
    </row>
    <row r="1416" spans="10:12" ht="14.15">
      <c r="J1416" s="127"/>
      <c r="K1416" s="127"/>
      <c r="L1416" s="127"/>
    </row>
    <row r="1417" spans="10:12" ht="14.15">
      <c r="J1417" s="127"/>
      <c r="K1417" s="127"/>
      <c r="L1417" s="127"/>
    </row>
    <row r="1418" spans="10:12" ht="14.15">
      <c r="J1418" s="127"/>
      <c r="K1418" s="127"/>
      <c r="L1418" s="127"/>
    </row>
    <row r="1419" spans="10:12" ht="14.15">
      <c r="J1419" s="127"/>
      <c r="K1419" s="127"/>
      <c r="L1419" s="127"/>
    </row>
    <row r="1420" spans="10:12" ht="14.15">
      <c r="J1420" s="127"/>
      <c r="K1420" s="127"/>
      <c r="L1420" s="127"/>
    </row>
    <row r="1421" spans="10:12" ht="14.15">
      <c r="J1421" s="127"/>
      <c r="K1421" s="127"/>
      <c r="L1421" s="127"/>
    </row>
    <row r="1422" spans="10:12" ht="14.15">
      <c r="J1422" s="127"/>
      <c r="K1422" s="127"/>
      <c r="L1422" s="127"/>
    </row>
    <row r="1423" spans="10:12" ht="14.15">
      <c r="J1423" s="127"/>
      <c r="K1423" s="127"/>
      <c r="L1423" s="127"/>
    </row>
    <row r="1424" spans="10:12" ht="14.15">
      <c r="J1424" s="127"/>
      <c r="K1424" s="127"/>
      <c r="L1424" s="127"/>
    </row>
    <row r="1425" spans="10:12" ht="14.15">
      <c r="J1425" s="127"/>
      <c r="K1425" s="127"/>
      <c r="L1425" s="127"/>
    </row>
    <row r="1426" spans="10:12" ht="14.15">
      <c r="J1426" s="127"/>
      <c r="K1426" s="127"/>
      <c r="L1426" s="127"/>
    </row>
    <row r="1427" spans="10:12" ht="14.15">
      <c r="J1427" s="127"/>
      <c r="K1427" s="127"/>
      <c r="L1427" s="127"/>
    </row>
  </sheetData>
  <autoFilter ref="A1:L451" xr:uid="{00000000-0009-0000-0000-000000000000}">
    <sortState ref="A2:L451">
      <sortCondition ref="A1:A45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99"/>
  <sheetViews>
    <sheetView workbookViewId="0"/>
  </sheetViews>
  <sheetFormatPr defaultColWidth="15.140625" defaultRowHeight="15" customHeight="1"/>
  <cols>
    <col min="1" max="1" width="6.140625" customWidth="1"/>
    <col min="2" max="2" width="5.140625" customWidth="1"/>
    <col min="3" max="3" width="33.640625" customWidth="1"/>
    <col min="4" max="4" width="38.2109375" customWidth="1"/>
    <col min="5" max="5" width="7.85546875" customWidth="1"/>
    <col min="6" max="6" width="13.640625" customWidth="1"/>
    <col min="7" max="7" width="36.140625" customWidth="1"/>
    <col min="8" max="8" width="39.7109375" customWidth="1"/>
    <col min="9" max="9" width="17.85546875" customWidth="1"/>
    <col min="10" max="10" width="34.7109375" customWidth="1"/>
    <col min="11" max="16" width="7.85546875" customWidth="1"/>
    <col min="17" max="27" width="7.640625" customWidth="1"/>
  </cols>
  <sheetData>
    <row r="1" spans="1:27" ht="47.25" customHeight="1">
      <c r="A1" s="1" t="s">
        <v>1</v>
      </c>
      <c r="B1" s="2" t="s">
        <v>10</v>
      </c>
      <c r="C1" s="3" t="s">
        <v>12</v>
      </c>
      <c r="D1" s="4" t="s">
        <v>6</v>
      </c>
      <c r="E1" s="5" t="s">
        <v>4</v>
      </c>
      <c r="F1" s="5" t="s">
        <v>5</v>
      </c>
      <c r="G1" s="2" t="s">
        <v>19</v>
      </c>
      <c r="H1" s="6" t="s">
        <v>20</v>
      </c>
      <c r="I1" s="2" t="s">
        <v>3</v>
      </c>
      <c r="J1" s="2" t="s">
        <v>21</v>
      </c>
      <c r="K1" s="2" t="s">
        <v>22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.75" customHeight="1">
      <c r="A2" s="8" t="s">
        <v>23</v>
      </c>
      <c r="B2" s="9">
        <v>1</v>
      </c>
      <c r="C2" s="10" t="s">
        <v>24</v>
      </c>
      <c r="D2" s="11" t="s">
        <v>16</v>
      </c>
      <c r="E2" s="12" t="s">
        <v>25</v>
      </c>
      <c r="F2" s="12" t="s">
        <v>15</v>
      </c>
      <c r="G2" s="10" t="s">
        <v>26</v>
      </c>
      <c r="H2" s="11" t="s">
        <v>27</v>
      </c>
      <c r="I2" s="10" t="s">
        <v>13</v>
      </c>
      <c r="J2" s="10" t="s">
        <v>18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1.5" customHeight="1">
      <c r="A3" s="8" t="s">
        <v>23</v>
      </c>
      <c r="B3" s="9">
        <v>2</v>
      </c>
      <c r="C3" s="14" t="s">
        <v>28</v>
      </c>
      <c r="D3" s="15" t="s">
        <v>30</v>
      </c>
      <c r="E3" s="16" t="s">
        <v>31</v>
      </c>
      <c r="F3" s="15" t="s">
        <v>33</v>
      </c>
      <c r="G3" s="14" t="s">
        <v>37</v>
      </c>
      <c r="H3" s="17" t="s">
        <v>38</v>
      </c>
      <c r="I3" s="14" t="s">
        <v>32</v>
      </c>
      <c r="J3" s="14" t="s">
        <v>36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15.75" customHeight="1">
      <c r="A4" s="8" t="s">
        <v>23</v>
      </c>
      <c r="B4" s="9">
        <v>3</v>
      </c>
      <c r="C4" s="19" t="s">
        <v>41</v>
      </c>
      <c r="D4" s="20" t="s">
        <v>44</v>
      </c>
      <c r="E4" s="12" t="s">
        <v>40</v>
      </c>
      <c r="F4" s="21" t="s">
        <v>47</v>
      </c>
      <c r="G4" s="19" t="s">
        <v>50</v>
      </c>
      <c r="H4" s="20" t="s">
        <v>51</v>
      </c>
      <c r="I4" s="19" t="s">
        <v>39</v>
      </c>
      <c r="J4" s="22" t="str">
        <f>HYPERLINK("mailto:ursus@sluchmed.pl","ursus@sluchmed.pl")</f>
        <v>ursus@sluchmed.pl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31.5" customHeight="1">
      <c r="A5" s="8" t="s">
        <v>23</v>
      </c>
      <c r="B5" s="9">
        <v>4</v>
      </c>
      <c r="C5" s="19" t="s">
        <v>64</v>
      </c>
      <c r="D5" s="20" t="s">
        <v>65</v>
      </c>
      <c r="E5" s="12" t="s">
        <v>53</v>
      </c>
      <c r="F5" s="21" t="s">
        <v>66</v>
      </c>
      <c r="G5" s="19" t="s">
        <v>67</v>
      </c>
      <c r="H5" s="20" t="s">
        <v>68</v>
      </c>
      <c r="I5" s="19" t="s">
        <v>52</v>
      </c>
      <c r="J5" s="22" t="str">
        <f>HYPERLINK("mailto:bartoszyce@sluchmed.pl","bartoszyce@sluchmed.pl")</f>
        <v>bartoszyce@sluchmed.pl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ht="15.75" customHeight="1">
      <c r="A6" s="8" t="s">
        <v>23</v>
      </c>
      <c r="B6" s="9">
        <v>5</v>
      </c>
      <c r="C6" s="19" t="s">
        <v>24</v>
      </c>
      <c r="D6" s="20" t="s">
        <v>76</v>
      </c>
      <c r="E6" s="12" t="s">
        <v>77</v>
      </c>
      <c r="F6" s="21" t="s">
        <v>60</v>
      </c>
      <c r="G6" s="19" t="s">
        <v>78</v>
      </c>
      <c r="H6" s="20" t="s">
        <v>79</v>
      </c>
      <c r="I6" s="19" t="s">
        <v>32</v>
      </c>
      <c r="J6" s="19" t="s">
        <v>80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15.75" customHeight="1">
      <c r="A7" s="8" t="s">
        <v>23</v>
      </c>
      <c r="B7" s="9">
        <v>6</v>
      </c>
      <c r="C7" s="19" t="s">
        <v>24</v>
      </c>
      <c r="D7" s="20" t="s">
        <v>61</v>
      </c>
      <c r="E7" s="12" t="s">
        <v>77</v>
      </c>
      <c r="F7" s="21" t="s">
        <v>60</v>
      </c>
      <c r="G7" s="19" t="s">
        <v>81</v>
      </c>
      <c r="H7" s="20" t="s">
        <v>79</v>
      </c>
      <c r="I7" s="19" t="s">
        <v>32</v>
      </c>
      <c r="J7" s="22" t="str">
        <f>HYPERLINK("mailto:bpodlaska2@sluchmed.pl","bpodlaska2@sluchmed.pl")</f>
        <v>bpodlaska2@sluchmed.pl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ht="31.5" customHeight="1">
      <c r="A8" s="8" t="s">
        <v>23</v>
      </c>
      <c r="B8" s="9">
        <v>7</v>
      </c>
      <c r="C8" s="19" t="s">
        <v>87</v>
      </c>
      <c r="D8" s="20" t="s">
        <v>89</v>
      </c>
      <c r="E8" s="12" t="s">
        <v>59</v>
      </c>
      <c r="F8" s="21" t="s">
        <v>60</v>
      </c>
      <c r="G8" s="19" t="s">
        <v>90</v>
      </c>
      <c r="H8" s="20" t="s">
        <v>91</v>
      </c>
      <c r="I8" s="19" t="s">
        <v>32</v>
      </c>
      <c r="J8" s="19" t="s">
        <v>63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ht="15.75" customHeight="1">
      <c r="A9" s="8" t="s">
        <v>23</v>
      </c>
      <c r="B9" s="9">
        <v>8</v>
      </c>
      <c r="C9" s="19" t="s">
        <v>92</v>
      </c>
      <c r="D9" s="20" t="s">
        <v>93</v>
      </c>
      <c r="E9" s="12" t="s">
        <v>59</v>
      </c>
      <c r="F9" s="21" t="s">
        <v>60</v>
      </c>
      <c r="G9" s="19" t="s">
        <v>94</v>
      </c>
      <c r="H9" s="20" t="s">
        <v>96</v>
      </c>
      <c r="I9" s="19" t="s">
        <v>32</v>
      </c>
      <c r="J9" s="22" t="str">
        <f>HYPERLINK("mailto:bpodlaska2@sluchmed.pl","bpodlaska2@sluchmed.pl")</f>
        <v>bpodlaska2@sluchmed.pl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31.5" customHeight="1">
      <c r="A10" s="8" t="s">
        <v>23</v>
      </c>
      <c r="B10" s="9">
        <v>9</v>
      </c>
      <c r="C10" s="19" t="s">
        <v>24</v>
      </c>
      <c r="D10" s="20" t="s">
        <v>105</v>
      </c>
      <c r="E10" s="12" t="s">
        <v>59</v>
      </c>
      <c r="F10" s="21" t="s">
        <v>60</v>
      </c>
      <c r="G10" s="19" t="s">
        <v>106</v>
      </c>
      <c r="H10" s="20" t="s">
        <v>107</v>
      </c>
      <c r="I10" s="19" t="s">
        <v>32</v>
      </c>
      <c r="J10" s="22" t="str">
        <f>HYPERLINK("mailto:bpodlaska3@sluchmed.pl","bpodlaska3@sluchmed.pl")</f>
        <v>bpodlaska3@sluchmed.pl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ht="15.75" customHeight="1">
      <c r="A11" s="8" t="s">
        <v>23</v>
      </c>
      <c r="B11" s="9">
        <v>10</v>
      </c>
      <c r="C11" s="19" t="s">
        <v>24</v>
      </c>
      <c r="D11" s="20" t="s">
        <v>101</v>
      </c>
      <c r="E11" s="12" t="s">
        <v>99</v>
      </c>
      <c r="F11" s="21" t="s">
        <v>100</v>
      </c>
      <c r="G11" s="19" t="s">
        <v>114</v>
      </c>
      <c r="H11" s="20" t="s">
        <v>117</v>
      </c>
      <c r="I11" s="19" t="s">
        <v>98</v>
      </c>
      <c r="J11" s="19" t="s">
        <v>104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31.5" customHeight="1">
      <c r="A12" s="8" t="s">
        <v>23</v>
      </c>
      <c r="B12" s="9">
        <v>11</v>
      </c>
      <c r="C12" s="19" t="s">
        <v>119</v>
      </c>
      <c r="D12" s="20" t="s">
        <v>120</v>
      </c>
      <c r="E12" s="12" t="s">
        <v>121</v>
      </c>
      <c r="F12" s="21" t="s">
        <v>100</v>
      </c>
      <c r="G12" s="19" t="s">
        <v>122</v>
      </c>
      <c r="H12" s="20" t="s">
        <v>123</v>
      </c>
      <c r="I12" s="19" t="s">
        <v>98</v>
      </c>
      <c r="J12" s="22" t="str">
        <f>HYPERLINK("mailto:bialystok4@sluchmed.pl","bialystok4@sluchmed.pl")</f>
        <v>bialystok4@sluchmed.pl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15.75" customHeight="1">
      <c r="A13" s="8" t="s">
        <v>23</v>
      </c>
      <c r="B13" s="9">
        <v>12</v>
      </c>
      <c r="C13" s="19" t="s">
        <v>24</v>
      </c>
      <c r="D13" s="20" t="s">
        <v>109</v>
      </c>
      <c r="E13" s="12" t="s">
        <v>108</v>
      </c>
      <c r="F13" s="21" t="s">
        <v>100</v>
      </c>
      <c r="G13" s="19" t="s">
        <v>128</v>
      </c>
      <c r="H13" s="20" t="s">
        <v>117</v>
      </c>
      <c r="I13" s="19" t="s">
        <v>98</v>
      </c>
      <c r="J13" s="19" t="s">
        <v>111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15.75" customHeight="1">
      <c r="A14" s="8" t="s">
        <v>23</v>
      </c>
      <c r="B14" s="9">
        <v>13</v>
      </c>
      <c r="C14" s="19" t="s">
        <v>24</v>
      </c>
      <c r="D14" s="20" t="s">
        <v>133</v>
      </c>
      <c r="E14" s="12" t="s">
        <v>112</v>
      </c>
      <c r="F14" s="21" t="s">
        <v>100</v>
      </c>
      <c r="G14" s="19" t="s">
        <v>134</v>
      </c>
      <c r="H14" s="20" t="s">
        <v>117</v>
      </c>
      <c r="I14" s="19" t="s">
        <v>98</v>
      </c>
      <c r="J14" s="19" t="s">
        <v>118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31.5" customHeight="1">
      <c r="A15" s="8" t="s">
        <v>23</v>
      </c>
      <c r="B15" s="9">
        <v>14</v>
      </c>
      <c r="C15" s="19" t="s">
        <v>24</v>
      </c>
      <c r="D15" s="20" t="s">
        <v>135</v>
      </c>
      <c r="E15" s="12" t="s">
        <v>129</v>
      </c>
      <c r="F15" s="21" t="s">
        <v>100</v>
      </c>
      <c r="G15" s="14" t="s">
        <v>132</v>
      </c>
      <c r="H15" s="17" t="s">
        <v>136</v>
      </c>
      <c r="I15" s="19" t="s">
        <v>98</v>
      </c>
      <c r="J15" s="25" t="str">
        <f>HYPERLINK("mailto:cm.bialystok@sluchmed.pl","cm.bialystok@sluchmed.pl")</f>
        <v>cm.bialystok@sluchmed.pl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15.75" customHeight="1">
      <c r="A16" s="8" t="s">
        <v>23</v>
      </c>
      <c r="B16" s="9">
        <v>15</v>
      </c>
      <c r="C16" s="19" t="s">
        <v>148</v>
      </c>
      <c r="D16" s="20" t="s">
        <v>149</v>
      </c>
      <c r="E16" s="12" t="s">
        <v>143</v>
      </c>
      <c r="F16" s="21" t="s">
        <v>150</v>
      </c>
      <c r="G16" s="19" t="s">
        <v>151</v>
      </c>
      <c r="H16" s="20" t="s">
        <v>152</v>
      </c>
      <c r="I16" s="19" t="s">
        <v>142</v>
      </c>
      <c r="J16" s="22" t="str">
        <f>HYPERLINK("mailto:dzierzoniow@sluchmed.pl","dzierzoniow@sluchmed.pl")</f>
        <v>dzierzoniow@sluchmed.pl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15.75" customHeight="1">
      <c r="A17" s="8" t="s">
        <v>23</v>
      </c>
      <c r="B17" s="9">
        <v>16</v>
      </c>
      <c r="C17" s="19" t="s">
        <v>158</v>
      </c>
      <c r="D17" s="20" t="s">
        <v>159</v>
      </c>
      <c r="E17" s="19" t="s">
        <v>153</v>
      </c>
      <c r="F17" s="21" t="s">
        <v>154</v>
      </c>
      <c r="G17" s="19" t="s">
        <v>122</v>
      </c>
      <c r="H17" s="20" t="s">
        <v>160</v>
      </c>
      <c r="I17" s="19" t="s">
        <v>98</v>
      </c>
      <c r="J17" s="22" t="str">
        <f>HYPERLINK("mailto:bialystok4@sluchmed.pl","bialystok4@sluchmed.pl")</f>
        <v>bialystok4@sluchmed.pl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15.75" customHeight="1">
      <c r="A18" s="27"/>
      <c r="B18" s="9">
        <v>17</v>
      </c>
      <c r="C18" s="19" t="s">
        <v>162</v>
      </c>
      <c r="D18" s="20" t="s">
        <v>163</v>
      </c>
      <c r="E18" s="12" t="s">
        <v>161</v>
      </c>
      <c r="F18" s="21" t="s">
        <v>164</v>
      </c>
      <c r="G18" s="19" t="s">
        <v>165</v>
      </c>
      <c r="H18" s="20" t="s">
        <v>166</v>
      </c>
      <c r="I18" s="19" t="s">
        <v>142</v>
      </c>
      <c r="J18" s="22" t="str">
        <f>HYPERLINK("mailto:olesnica-daszynskiego@sluchmed.pl","olesnica-daszynskiego@sluchmed.pl")</f>
        <v>olesnica-daszynskiego@sluchmed.pl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ht="31.5" customHeight="1">
      <c r="A19" s="8" t="s">
        <v>23</v>
      </c>
      <c r="B19" s="9">
        <v>18</v>
      </c>
      <c r="C19" s="19" t="s">
        <v>24</v>
      </c>
      <c r="D19" s="17" t="s">
        <v>169</v>
      </c>
      <c r="E19" s="12" t="s">
        <v>170</v>
      </c>
      <c r="F19" s="21" t="s">
        <v>171</v>
      </c>
      <c r="G19" s="19" t="s">
        <v>172</v>
      </c>
      <c r="H19" s="20" t="s">
        <v>173</v>
      </c>
      <c r="I19" s="19" t="s">
        <v>32</v>
      </c>
      <c r="J19" s="19" t="s">
        <v>174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47.25" customHeight="1">
      <c r="A20" s="8" t="s">
        <v>23</v>
      </c>
      <c r="B20" s="9">
        <v>19</v>
      </c>
      <c r="C20" s="19" t="s">
        <v>176</v>
      </c>
      <c r="D20" s="20" t="s">
        <v>177</v>
      </c>
      <c r="E20" s="12" t="s">
        <v>178</v>
      </c>
      <c r="F20" s="21" t="s">
        <v>171</v>
      </c>
      <c r="G20" s="14" t="s">
        <v>172</v>
      </c>
      <c r="H20" s="20" t="s">
        <v>179</v>
      </c>
      <c r="I20" s="19" t="s">
        <v>32</v>
      </c>
      <c r="J20" s="19" t="s">
        <v>174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15.75" customHeight="1">
      <c r="A21" s="8" t="s">
        <v>23</v>
      </c>
      <c r="B21" s="9">
        <v>20</v>
      </c>
      <c r="C21" s="19" t="s">
        <v>180</v>
      </c>
      <c r="D21" s="20" t="s">
        <v>181</v>
      </c>
      <c r="E21" s="12" t="s">
        <v>182</v>
      </c>
      <c r="F21" s="21" t="s">
        <v>183</v>
      </c>
      <c r="G21" s="19" t="s">
        <v>184</v>
      </c>
      <c r="H21" s="20" t="s">
        <v>185</v>
      </c>
      <c r="I21" s="19" t="s">
        <v>142</v>
      </c>
      <c r="J21" s="22" t="str">
        <f>HYPERLINK("mailto:zgorzelec@sluchmed.pl","zgorzelec@sluchmed.pl")</f>
        <v>zgorzelec@sluchmed.pl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15.75" customHeight="1">
      <c r="A22" s="8" t="s">
        <v>23</v>
      </c>
      <c r="B22" s="9">
        <v>21</v>
      </c>
      <c r="C22" s="19" t="s">
        <v>187</v>
      </c>
      <c r="D22" s="20" t="s">
        <v>188</v>
      </c>
      <c r="E22" s="12" t="s">
        <v>189</v>
      </c>
      <c r="F22" s="21" t="s">
        <v>190</v>
      </c>
      <c r="G22" s="19" t="s">
        <v>191</v>
      </c>
      <c r="H22" s="20" t="s">
        <v>192</v>
      </c>
      <c r="I22" s="19" t="s">
        <v>142</v>
      </c>
      <c r="J22" s="28" t="s">
        <v>193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ht="31.5" customHeight="1">
      <c r="A23" s="8" t="s">
        <v>23</v>
      </c>
      <c r="B23" s="9">
        <v>22</v>
      </c>
      <c r="C23" s="19" t="s">
        <v>197</v>
      </c>
      <c r="D23" s="20" t="s">
        <v>198</v>
      </c>
      <c r="E23" s="12" t="s">
        <v>199</v>
      </c>
      <c r="F23" s="21" t="s">
        <v>200</v>
      </c>
      <c r="G23" s="29" t="s">
        <v>201</v>
      </c>
      <c r="H23" s="20" t="s">
        <v>202</v>
      </c>
      <c r="I23" s="19" t="s">
        <v>142</v>
      </c>
      <c r="J23" s="22" t="str">
        <f>HYPERLINK("mailto:olawa@sluchmed.pl","olawa@sluchmed.pl")</f>
        <v>olawa@sluchmed.pl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15.75" customHeight="1">
      <c r="A24" s="8" t="s">
        <v>23</v>
      </c>
      <c r="B24" s="9">
        <v>23</v>
      </c>
      <c r="C24" s="19" t="s">
        <v>207</v>
      </c>
      <c r="D24" s="20" t="s">
        <v>208</v>
      </c>
      <c r="E24" s="12" t="s">
        <v>209</v>
      </c>
      <c r="F24" s="21" t="s">
        <v>210</v>
      </c>
      <c r="G24" s="19" t="s">
        <v>211</v>
      </c>
      <c r="H24" s="20" t="s">
        <v>212</v>
      </c>
      <c r="I24" s="19" t="s">
        <v>142</v>
      </c>
      <c r="J24" s="22" t="str">
        <f>HYPERLINK("mailto:wroclaw-komandorska@sluchmed.pl","wroclaw-komandorska@sluchmed.pl")</f>
        <v>wroclaw-komandorska@sluchmed.pl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15.75" customHeight="1">
      <c r="A25" s="8" t="s">
        <v>23</v>
      </c>
      <c r="B25" s="9">
        <v>24</v>
      </c>
      <c r="C25" s="19" t="s">
        <v>215</v>
      </c>
      <c r="D25" s="20" t="s">
        <v>216</v>
      </c>
      <c r="E25" s="12" t="s">
        <v>217</v>
      </c>
      <c r="F25" s="21" t="s">
        <v>210</v>
      </c>
      <c r="G25" s="19" t="s">
        <v>218</v>
      </c>
      <c r="H25" s="20" t="s">
        <v>219</v>
      </c>
      <c r="I25" s="19" t="s">
        <v>142</v>
      </c>
      <c r="J25" s="22" t="str">
        <f>HYPERLINK("mailto:wroclaw-szczytnicka@sluchmed.pl","wroclaw-szczytnicka@sluchmed.pl")</f>
        <v>wroclaw-szczytnicka@sluchmed.pl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5.75" customHeight="1">
      <c r="A26" s="8" t="s">
        <v>23</v>
      </c>
      <c r="B26" s="9">
        <v>25</v>
      </c>
      <c r="C26" s="14" t="s">
        <v>224</v>
      </c>
      <c r="D26" s="20" t="s">
        <v>225</v>
      </c>
      <c r="E26" s="12" t="s">
        <v>226</v>
      </c>
      <c r="F26" s="21" t="s">
        <v>227</v>
      </c>
      <c r="G26" s="19" t="s">
        <v>228</v>
      </c>
      <c r="H26" s="30" t="s">
        <v>229</v>
      </c>
      <c r="I26" s="19" t="s">
        <v>32</v>
      </c>
      <c r="J26" s="19" t="s">
        <v>235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31.5" customHeight="1">
      <c r="A27" s="8" t="s">
        <v>23</v>
      </c>
      <c r="B27" s="9">
        <v>26</v>
      </c>
      <c r="C27" s="19" t="s">
        <v>246</v>
      </c>
      <c r="D27" s="20" t="s">
        <v>247</v>
      </c>
      <c r="E27" s="12" t="s">
        <v>248</v>
      </c>
      <c r="F27" s="21" t="s">
        <v>249</v>
      </c>
      <c r="G27" s="19" t="s">
        <v>250</v>
      </c>
      <c r="H27" s="20" t="s">
        <v>251</v>
      </c>
      <c r="I27" s="28" t="s">
        <v>142</v>
      </c>
      <c r="J27" s="22" t="str">
        <f>HYPERLINK("mailto:klodzko@sluchmed.pl","klodzko@sluchmed.pl")</f>
        <v>klodzko@sluchmed.pl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5.75" customHeight="1">
      <c r="A28" s="8" t="s">
        <v>23</v>
      </c>
      <c r="B28" s="9">
        <v>27</v>
      </c>
      <c r="C28" s="19" t="s">
        <v>24</v>
      </c>
      <c r="D28" s="20" t="s">
        <v>257</v>
      </c>
      <c r="E28" s="12" t="s">
        <v>258</v>
      </c>
      <c r="F28" s="21" t="s">
        <v>260</v>
      </c>
      <c r="G28" s="19" t="s">
        <v>261</v>
      </c>
      <c r="H28" s="20" t="s">
        <v>263</v>
      </c>
      <c r="I28" s="19" t="s">
        <v>264</v>
      </c>
      <c r="J28" s="19" t="s">
        <v>265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ht="15.75" customHeight="1">
      <c r="A29" s="8" t="s">
        <v>23</v>
      </c>
      <c r="B29" s="9">
        <v>28</v>
      </c>
      <c r="C29" s="19" t="s">
        <v>24</v>
      </c>
      <c r="D29" s="20" t="s">
        <v>266</v>
      </c>
      <c r="E29" s="12" t="s">
        <v>267</v>
      </c>
      <c r="F29" s="21" t="s">
        <v>268</v>
      </c>
      <c r="G29" s="19" t="s">
        <v>269</v>
      </c>
      <c r="H29" s="20" t="s">
        <v>79</v>
      </c>
      <c r="I29" s="19" t="s">
        <v>32</v>
      </c>
      <c r="J29" s="22" t="str">
        <f>HYPERLINK("mailto:chelm2@sluchmed.pl","chelm2@sluchmed.pl")</f>
        <v>chelm2@sluchmed.pl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ht="15.75" customHeight="1">
      <c r="A30" s="8" t="s">
        <v>23</v>
      </c>
      <c r="B30" s="9">
        <v>29</v>
      </c>
      <c r="C30" s="19" t="s">
        <v>24</v>
      </c>
      <c r="D30" s="20" t="s">
        <v>274</v>
      </c>
      <c r="E30" s="12" t="s">
        <v>267</v>
      </c>
      <c r="F30" s="21" t="s">
        <v>268</v>
      </c>
      <c r="G30" s="19" t="s">
        <v>275</v>
      </c>
      <c r="H30" s="20" t="s">
        <v>79</v>
      </c>
      <c r="I30" s="19" t="s">
        <v>32</v>
      </c>
      <c r="J30" s="19" t="s">
        <v>276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ht="15.75" customHeight="1">
      <c r="A31" s="8" t="s">
        <v>23</v>
      </c>
      <c r="B31" s="9">
        <v>30</v>
      </c>
      <c r="C31" s="19" t="s">
        <v>277</v>
      </c>
      <c r="D31" s="20" t="s">
        <v>278</v>
      </c>
      <c r="E31" s="12" t="s">
        <v>279</v>
      </c>
      <c r="F31" s="21" t="s">
        <v>268</v>
      </c>
      <c r="G31" s="19" t="s">
        <v>275</v>
      </c>
      <c r="H31" s="20" t="s">
        <v>280</v>
      </c>
      <c r="I31" s="19" t="s">
        <v>32</v>
      </c>
      <c r="J31" s="22" t="str">
        <f>HYPERLINK("mailto:chelm@sluchmed.pl","chelm@sluchmed.pl")</f>
        <v>chelm@sluchmed.pl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15.75" customHeight="1">
      <c r="A32" s="8" t="s">
        <v>23</v>
      </c>
      <c r="B32" s="9">
        <v>31</v>
      </c>
      <c r="C32" s="19" t="s">
        <v>285</v>
      </c>
      <c r="D32" s="20" t="s">
        <v>286</v>
      </c>
      <c r="E32" s="19" t="s">
        <v>287</v>
      </c>
      <c r="F32" s="15" t="s">
        <v>288</v>
      </c>
      <c r="G32" s="32" t="s">
        <v>289</v>
      </c>
      <c r="H32" s="20" t="s">
        <v>290</v>
      </c>
      <c r="I32" s="19" t="s">
        <v>142</v>
      </c>
      <c r="J32" s="22" t="str">
        <f>HYPERLINK("mailto:lubin@sluchmed.pl","lubin@sluchmed.pl")</f>
        <v>lubin@sluchmed.pl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15.75" customHeight="1">
      <c r="A33" s="8" t="s">
        <v>23</v>
      </c>
      <c r="B33" s="9">
        <v>32</v>
      </c>
      <c r="C33" s="19" t="s">
        <v>291</v>
      </c>
      <c r="D33" s="20" t="s">
        <v>292</v>
      </c>
      <c r="E33" s="12" t="s">
        <v>293</v>
      </c>
      <c r="F33" s="21" t="s">
        <v>294</v>
      </c>
      <c r="G33" s="19" t="s">
        <v>295</v>
      </c>
      <c r="H33" s="20" t="s">
        <v>296</v>
      </c>
      <c r="I33" s="19" t="s">
        <v>142</v>
      </c>
      <c r="J33" s="22" t="str">
        <f>HYPERLINK("mailto:legnica@sluchmed.pl","legnica@sluchmed.pl")</f>
        <v>legnica@sluchmed.pl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5.75" customHeight="1">
      <c r="A34" s="8" t="s">
        <v>23</v>
      </c>
      <c r="B34" s="9">
        <v>33</v>
      </c>
      <c r="C34" s="19" t="s">
        <v>24</v>
      </c>
      <c r="D34" s="20" t="s">
        <v>309</v>
      </c>
      <c r="E34" s="12" t="s">
        <v>310</v>
      </c>
      <c r="F34" s="21" t="s">
        <v>311</v>
      </c>
      <c r="G34" s="19" t="s">
        <v>312</v>
      </c>
      <c r="H34" s="20" t="s">
        <v>263</v>
      </c>
      <c r="I34" s="19" t="s">
        <v>264</v>
      </c>
      <c r="J34" s="19" t="s">
        <v>313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ht="31.5" customHeight="1">
      <c r="A35" s="8" t="s">
        <v>23</v>
      </c>
      <c r="B35" s="9">
        <v>34</v>
      </c>
      <c r="C35" s="19" t="s">
        <v>24</v>
      </c>
      <c r="D35" s="20" t="s">
        <v>318</v>
      </c>
      <c r="E35" s="12" t="s">
        <v>319</v>
      </c>
      <c r="F35" s="21" t="s">
        <v>320</v>
      </c>
      <c r="G35" s="19" t="s">
        <v>321</v>
      </c>
      <c r="H35" s="20" t="s">
        <v>322</v>
      </c>
      <c r="I35" s="19" t="s">
        <v>39</v>
      </c>
      <c r="J35" s="19" t="s">
        <v>323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ht="15.75" customHeight="1">
      <c r="A36" s="8" t="s">
        <v>23</v>
      </c>
      <c r="B36" s="9">
        <v>35</v>
      </c>
      <c r="C36" s="19" t="s">
        <v>324</v>
      </c>
      <c r="D36" s="20" t="s">
        <v>325</v>
      </c>
      <c r="E36" s="19" t="s">
        <v>326</v>
      </c>
      <c r="F36" s="21" t="s">
        <v>327</v>
      </c>
      <c r="G36" s="32">
        <v>535940088</v>
      </c>
      <c r="H36" s="20" t="s">
        <v>27</v>
      </c>
      <c r="I36" s="19" t="s">
        <v>264</v>
      </c>
      <c r="J36" s="22" t="str">
        <f>HYPERLINK("mailto:cieszyn@sluchmed.pl","cieszyn@sluchmed.pl")</f>
        <v>cieszyn@sluchmed.pl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ht="15.75" customHeight="1">
      <c r="A37" s="8" t="s">
        <v>23</v>
      </c>
      <c r="B37" s="9">
        <v>36</v>
      </c>
      <c r="C37" s="19" t="s">
        <v>328</v>
      </c>
      <c r="D37" s="20" t="s">
        <v>329</v>
      </c>
      <c r="E37" s="19" t="s">
        <v>330</v>
      </c>
      <c r="F37" s="21" t="s">
        <v>331</v>
      </c>
      <c r="G37" s="19" t="s">
        <v>332</v>
      </c>
      <c r="H37" s="17" t="s">
        <v>333</v>
      </c>
      <c r="I37" s="19" t="s">
        <v>32</v>
      </c>
      <c r="J37" s="22" t="str">
        <f>HYPERLINK("mailto:leczna@sluchmed.pl","leczna@sluchmed.pl")</f>
        <v>leczna@sluchmed.pl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15.75" customHeight="1">
      <c r="A38" s="8" t="s">
        <v>23</v>
      </c>
      <c r="B38" s="9">
        <v>37</v>
      </c>
      <c r="C38" s="19" t="s">
        <v>24</v>
      </c>
      <c r="D38" s="20" t="s">
        <v>335</v>
      </c>
      <c r="E38" s="19" t="s">
        <v>336</v>
      </c>
      <c r="F38" s="21" t="s">
        <v>337</v>
      </c>
      <c r="G38" s="33">
        <v>730360024</v>
      </c>
      <c r="H38" s="17"/>
      <c r="I38" s="19" t="s">
        <v>338</v>
      </c>
      <c r="J38" s="28"/>
      <c r="K38" s="23" t="s">
        <v>339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15.75" customHeight="1">
      <c r="A39" s="8" t="s">
        <v>23</v>
      </c>
      <c r="B39" s="9">
        <v>38</v>
      </c>
      <c r="C39" s="19" t="s">
        <v>340</v>
      </c>
      <c r="D39" s="20" t="s">
        <v>341</v>
      </c>
      <c r="E39" s="19" t="s">
        <v>342</v>
      </c>
      <c r="F39" s="21" t="s">
        <v>343</v>
      </c>
      <c r="G39" s="19" t="s">
        <v>344</v>
      </c>
      <c r="H39" s="20" t="s">
        <v>345</v>
      </c>
      <c r="I39" s="19" t="s">
        <v>264</v>
      </c>
      <c r="J39" s="28" t="s">
        <v>346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31.5" customHeight="1">
      <c r="A40" s="8" t="s">
        <v>23</v>
      </c>
      <c r="B40" s="9">
        <v>39</v>
      </c>
      <c r="C40" s="19" t="s">
        <v>24</v>
      </c>
      <c r="D40" s="20" t="s">
        <v>347</v>
      </c>
      <c r="E40" s="12" t="s">
        <v>348</v>
      </c>
      <c r="F40" s="21" t="s">
        <v>349</v>
      </c>
      <c r="G40" s="19" t="s">
        <v>350</v>
      </c>
      <c r="H40" s="20" t="s">
        <v>263</v>
      </c>
      <c r="I40" s="19" t="s">
        <v>264</v>
      </c>
      <c r="J40" s="19" t="s">
        <v>351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15.75" customHeight="1">
      <c r="A41" s="8" t="s">
        <v>23</v>
      </c>
      <c r="B41" s="9">
        <v>40</v>
      </c>
      <c r="C41" s="19" t="s">
        <v>24</v>
      </c>
      <c r="D41" s="20" t="s">
        <v>352</v>
      </c>
      <c r="E41" s="12" t="s">
        <v>353</v>
      </c>
      <c r="F41" s="21" t="s">
        <v>354</v>
      </c>
      <c r="G41" s="19" t="s">
        <v>355</v>
      </c>
      <c r="H41" s="20" t="s">
        <v>263</v>
      </c>
      <c r="I41" s="19" t="s">
        <v>264</v>
      </c>
      <c r="J41" s="19" t="s">
        <v>356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15.75" customHeight="1">
      <c r="A42" s="8" t="s">
        <v>23</v>
      </c>
      <c r="B42" s="9">
        <v>41</v>
      </c>
      <c r="C42" s="19" t="s">
        <v>24</v>
      </c>
      <c r="D42" s="20" t="s">
        <v>357</v>
      </c>
      <c r="E42" s="12" t="s">
        <v>358</v>
      </c>
      <c r="F42" s="21" t="s">
        <v>359</v>
      </c>
      <c r="G42" s="19" t="s">
        <v>360</v>
      </c>
      <c r="H42" s="20" t="s">
        <v>361</v>
      </c>
      <c r="I42" s="19" t="s">
        <v>362</v>
      </c>
      <c r="J42" s="19" t="s">
        <v>363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ht="15.75" customHeight="1">
      <c r="A43" s="8" t="s">
        <v>23</v>
      </c>
      <c r="B43" s="9">
        <v>42</v>
      </c>
      <c r="C43" s="19" t="s">
        <v>364</v>
      </c>
      <c r="D43" s="20" t="s">
        <v>365</v>
      </c>
      <c r="E43" s="12" t="s">
        <v>366</v>
      </c>
      <c r="F43" s="21" t="s">
        <v>367</v>
      </c>
      <c r="G43" s="19" t="s">
        <v>368</v>
      </c>
      <c r="H43" s="20" t="s">
        <v>369</v>
      </c>
      <c r="I43" s="19" t="s">
        <v>32</v>
      </c>
      <c r="J43" s="19" t="s">
        <v>370</v>
      </c>
      <c r="K43" s="23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31.5" customHeight="1">
      <c r="A44" s="8" t="s">
        <v>23</v>
      </c>
      <c r="B44" s="9">
        <v>43</v>
      </c>
      <c r="C44" s="19" t="s">
        <v>24</v>
      </c>
      <c r="D44" s="20" t="s">
        <v>371</v>
      </c>
      <c r="E44" s="12" t="s">
        <v>366</v>
      </c>
      <c r="F44" s="21" t="s">
        <v>367</v>
      </c>
      <c r="G44" s="19" t="s">
        <v>368</v>
      </c>
      <c r="H44" s="20" t="s">
        <v>372</v>
      </c>
      <c r="I44" s="19" t="s">
        <v>32</v>
      </c>
      <c r="J44" s="19" t="s">
        <v>370</v>
      </c>
      <c r="K44" s="23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15.75" customHeight="1">
      <c r="A45" s="8" t="s">
        <v>23</v>
      </c>
      <c r="B45" s="9">
        <v>44</v>
      </c>
      <c r="C45" s="19" t="s">
        <v>373</v>
      </c>
      <c r="D45" s="20" t="s">
        <v>374</v>
      </c>
      <c r="E45" s="12" t="s">
        <v>375</v>
      </c>
      <c r="F45" s="21" t="s">
        <v>376</v>
      </c>
      <c r="G45" s="19" t="s">
        <v>377</v>
      </c>
      <c r="H45" s="20" t="s">
        <v>378</v>
      </c>
      <c r="I45" s="19" t="s">
        <v>32</v>
      </c>
      <c r="J45" s="19" t="s">
        <v>379</v>
      </c>
      <c r="K45" s="24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15.75" customHeight="1">
      <c r="A46" s="8" t="s">
        <v>23</v>
      </c>
      <c r="B46" s="9">
        <v>45</v>
      </c>
      <c r="C46" s="19" t="s">
        <v>187</v>
      </c>
      <c r="D46" s="20" t="s">
        <v>382</v>
      </c>
      <c r="E46" s="12" t="s">
        <v>383</v>
      </c>
      <c r="F46" s="21" t="s">
        <v>384</v>
      </c>
      <c r="G46" s="19" t="s">
        <v>385</v>
      </c>
      <c r="H46" s="20" t="s">
        <v>386</v>
      </c>
      <c r="I46" s="28" t="s">
        <v>142</v>
      </c>
      <c r="J46" s="28" t="s">
        <v>147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ht="15.75" customHeight="1">
      <c r="A47" s="8" t="s">
        <v>23</v>
      </c>
      <c r="B47" s="9">
        <v>46</v>
      </c>
      <c r="C47" s="19" t="s">
        <v>148</v>
      </c>
      <c r="D47" s="20" t="s">
        <v>387</v>
      </c>
      <c r="E47" s="12" t="s">
        <v>388</v>
      </c>
      <c r="F47" s="21" t="s">
        <v>384</v>
      </c>
      <c r="G47" s="19" t="s">
        <v>385</v>
      </c>
      <c r="H47" s="20" t="s">
        <v>389</v>
      </c>
      <c r="I47" s="19" t="s">
        <v>142</v>
      </c>
      <c r="J47" s="22" t="str">
        <f>HYPERLINK("mailto:dzierzoniow@sluchmed.pl","dzierzoniow@sluchmed.pl")</f>
        <v>dzierzoniow@sluchmed.pl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31.5" customHeight="1">
      <c r="A48" s="8" t="s">
        <v>23</v>
      </c>
      <c r="B48" s="9">
        <v>47</v>
      </c>
      <c r="C48" s="19" t="s">
        <v>391</v>
      </c>
      <c r="D48" s="17" t="s">
        <v>392</v>
      </c>
      <c r="E48" s="12" t="s">
        <v>393</v>
      </c>
      <c r="F48" s="21" t="s">
        <v>394</v>
      </c>
      <c r="G48" s="33" t="s">
        <v>395</v>
      </c>
      <c r="H48" s="17" t="s">
        <v>396</v>
      </c>
      <c r="I48" s="19" t="s">
        <v>52</v>
      </c>
      <c r="J48" s="25" t="str">
        <f>HYPERLINK("mailto:elblag@sluchmed.pl","elblag@sluchmed.pl")</f>
        <v>elblag@sluchmed.pl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ht="31.5" customHeight="1">
      <c r="A49" s="8" t="s">
        <v>23</v>
      </c>
      <c r="B49" s="9">
        <v>48</v>
      </c>
      <c r="C49" s="19" t="s">
        <v>397</v>
      </c>
      <c r="D49" s="17" t="s">
        <v>398</v>
      </c>
      <c r="E49" s="12" t="s">
        <v>399</v>
      </c>
      <c r="F49" s="21" t="s">
        <v>401</v>
      </c>
      <c r="G49" s="19" t="s">
        <v>403</v>
      </c>
      <c r="H49" s="20" t="s">
        <v>404</v>
      </c>
      <c r="I49" s="19" t="s">
        <v>52</v>
      </c>
      <c r="J49" s="22" t="str">
        <f>HYPERLINK("mailto:elk@sluchmed.pl","elk@sluchmed.pl")</f>
        <v>elk@sluchmed.pl</v>
      </c>
      <c r="K49" s="23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31.5" customHeight="1">
      <c r="A50" s="8" t="s">
        <v>23</v>
      </c>
      <c r="B50" s="9">
        <v>49</v>
      </c>
      <c r="C50" s="19" t="s">
        <v>412</v>
      </c>
      <c r="D50" s="20" t="s">
        <v>413</v>
      </c>
      <c r="E50" s="12" t="s">
        <v>414</v>
      </c>
      <c r="F50" s="21" t="s">
        <v>415</v>
      </c>
      <c r="G50" s="19" t="s">
        <v>416</v>
      </c>
      <c r="H50" s="20" t="s">
        <v>417</v>
      </c>
      <c r="I50" s="19" t="s">
        <v>32</v>
      </c>
      <c r="J50" s="28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ht="31.5" customHeight="1">
      <c r="A51" s="8" t="s">
        <v>23</v>
      </c>
      <c r="B51" s="9">
        <v>50</v>
      </c>
      <c r="C51" s="19" t="s">
        <v>418</v>
      </c>
      <c r="D51" s="20" t="s">
        <v>419</v>
      </c>
      <c r="E51" s="12" t="s">
        <v>420</v>
      </c>
      <c r="F51" s="21" t="s">
        <v>421</v>
      </c>
      <c r="G51" s="19" t="s">
        <v>423</v>
      </c>
      <c r="H51" s="20" t="s">
        <v>424</v>
      </c>
      <c r="I51" s="19" t="s">
        <v>362</v>
      </c>
      <c r="J51" s="19" t="s">
        <v>425</v>
      </c>
      <c r="K51" s="26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ht="15.75" customHeight="1">
      <c r="A52" s="8" t="s">
        <v>23</v>
      </c>
      <c r="B52" s="9">
        <v>51</v>
      </c>
      <c r="C52" s="34" t="s">
        <v>426</v>
      </c>
      <c r="D52" s="21" t="s">
        <v>431</v>
      </c>
      <c r="E52" s="12" t="s">
        <v>432</v>
      </c>
      <c r="F52" s="21" t="s">
        <v>433</v>
      </c>
      <c r="G52" s="19" t="s">
        <v>434</v>
      </c>
      <c r="H52" s="20" t="s">
        <v>435</v>
      </c>
      <c r="I52" s="19" t="s">
        <v>39</v>
      </c>
      <c r="J52" s="35" t="str">
        <f>HYPERLINK("mailto:kozienice@sluchmed.pl","kozienice@sluchmed.pl")</f>
        <v>kozienice@sluchmed.pl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ht="31.5" customHeight="1">
      <c r="A53" s="8" t="s">
        <v>23</v>
      </c>
      <c r="B53" s="9">
        <v>52</v>
      </c>
      <c r="C53" s="19" t="s">
        <v>442</v>
      </c>
      <c r="D53" s="20" t="s">
        <v>443</v>
      </c>
      <c r="E53" s="12" t="s">
        <v>444</v>
      </c>
      <c r="F53" s="21" t="s">
        <v>445</v>
      </c>
      <c r="G53" s="19" t="s">
        <v>446</v>
      </c>
      <c r="H53" s="20" t="s">
        <v>447</v>
      </c>
      <c r="I53" s="19" t="s">
        <v>39</v>
      </c>
      <c r="J53" s="19" t="s">
        <v>448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15.75" customHeight="1">
      <c r="A54" s="8" t="s">
        <v>23</v>
      </c>
      <c r="B54" s="9">
        <v>53</v>
      </c>
      <c r="C54" s="19" t="s">
        <v>449</v>
      </c>
      <c r="D54" s="20" t="s">
        <v>450</v>
      </c>
      <c r="E54" s="12" t="s">
        <v>451</v>
      </c>
      <c r="F54" s="21" t="s">
        <v>452</v>
      </c>
      <c r="G54" s="33" t="s">
        <v>453</v>
      </c>
      <c r="H54" s="17" t="s">
        <v>454</v>
      </c>
      <c r="I54" s="19" t="s">
        <v>455</v>
      </c>
      <c r="J54" s="22" t="str">
        <f t="shared" ref="J54:J55" si="0">HYPERLINK("mailto:gdansk@sluchmed.pl","gdansk@sluchmed.pl")</f>
        <v>gdansk@sluchmed.pl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ht="15.75" customHeight="1">
      <c r="A55" s="8" t="s">
        <v>23</v>
      </c>
      <c r="B55" s="9">
        <v>54</v>
      </c>
      <c r="C55" s="19" t="s">
        <v>24</v>
      </c>
      <c r="D55" s="20" t="s">
        <v>460</v>
      </c>
      <c r="E55" s="12" t="s">
        <v>461</v>
      </c>
      <c r="F55" s="21" t="s">
        <v>452</v>
      </c>
      <c r="G55" s="19" t="s">
        <v>463</v>
      </c>
      <c r="H55" s="20" t="s">
        <v>464</v>
      </c>
      <c r="I55" s="19" t="s">
        <v>455</v>
      </c>
      <c r="J55" s="22" t="str">
        <f t="shared" si="0"/>
        <v>gdansk@sluchmed.pl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ht="15.75" customHeight="1">
      <c r="A56" s="8" t="s">
        <v>23</v>
      </c>
      <c r="B56" s="9">
        <v>55</v>
      </c>
      <c r="C56" s="19" t="s">
        <v>24</v>
      </c>
      <c r="D56" s="20" t="s">
        <v>465</v>
      </c>
      <c r="E56" s="12" t="s">
        <v>466</v>
      </c>
      <c r="F56" s="21" t="s">
        <v>452</v>
      </c>
      <c r="G56" s="19" t="s">
        <v>467</v>
      </c>
      <c r="H56" s="20" t="s">
        <v>468</v>
      </c>
      <c r="I56" s="19" t="s">
        <v>455</v>
      </c>
      <c r="J56" s="22" t="str">
        <f>HYPERLINK("mailto:gdansk2@sluchmed.pl","gdansk2@sluchmed.pl")</f>
        <v>gdansk2@sluchmed.pl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ht="31.5" customHeight="1">
      <c r="A57" s="8" t="s">
        <v>23</v>
      </c>
      <c r="B57" s="9">
        <v>56</v>
      </c>
      <c r="C57" s="19" t="s">
        <v>24</v>
      </c>
      <c r="D57" s="20" t="s">
        <v>473</v>
      </c>
      <c r="E57" s="19" t="s">
        <v>474</v>
      </c>
      <c r="F57" s="21" t="s">
        <v>452</v>
      </c>
      <c r="G57" s="19" t="s">
        <v>475</v>
      </c>
      <c r="H57" s="20" t="s">
        <v>464</v>
      </c>
      <c r="I57" s="19" t="s">
        <v>455</v>
      </c>
      <c r="J57" s="28" t="s">
        <v>476</v>
      </c>
      <c r="K57" s="23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31.5" customHeight="1">
      <c r="A58" s="8" t="s">
        <v>23</v>
      </c>
      <c r="B58" s="9">
        <v>57</v>
      </c>
      <c r="C58" s="19" t="s">
        <v>24</v>
      </c>
      <c r="D58" s="20" t="s">
        <v>477</v>
      </c>
      <c r="E58" s="14" t="s">
        <v>478</v>
      </c>
      <c r="F58" s="21" t="s">
        <v>452</v>
      </c>
      <c r="G58" s="14" t="s">
        <v>479</v>
      </c>
      <c r="H58" s="20" t="s">
        <v>480</v>
      </c>
      <c r="I58" s="19" t="s">
        <v>455</v>
      </c>
      <c r="J58" s="35" t="str">
        <f>HYPERLINK("mailto:gdansk3@sluchmed.pl","gdansk3@sluchmed.pl")</f>
        <v>gdansk3@sluchmed.pl</v>
      </c>
      <c r="K58" s="23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15.75" customHeight="1">
      <c r="A59" s="8" t="s">
        <v>23</v>
      </c>
      <c r="B59" s="9">
        <v>58</v>
      </c>
      <c r="C59" s="19" t="s">
        <v>482</v>
      </c>
      <c r="D59" s="20" t="s">
        <v>483</v>
      </c>
      <c r="E59" s="19" t="s">
        <v>485</v>
      </c>
      <c r="F59" s="21" t="s">
        <v>486</v>
      </c>
      <c r="G59" s="19" t="s">
        <v>467</v>
      </c>
      <c r="H59" s="20" t="s">
        <v>488</v>
      </c>
      <c r="I59" s="19" t="s">
        <v>455</v>
      </c>
      <c r="J59" s="35" t="str">
        <f>HYPERLINK("mailto:gdansk2@sluchmed.pl","gdansk2@sluchmed.pl")</f>
        <v>gdansk2@sluchmed.pl</v>
      </c>
      <c r="K59" s="24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ht="31.5" customHeight="1">
      <c r="A60" s="8" t="s">
        <v>23</v>
      </c>
      <c r="B60" s="9">
        <v>59</v>
      </c>
      <c r="C60" s="14" t="s">
        <v>24</v>
      </c>
      <c r="D60" s="17" t="s">
        <v>490</v>
      </c>
      <c r="E60" s="16" t="s">
        <v>491</v>
      </c>
      <c r="F60" s="15" t="s">
        <v>492</v>
      </c>
      <c r="G60" s="14" t="s">
        <v>493</v>
      </c>
      <c r="H60" s="17" t="s">
        <v>494</v>
      </c>
      <c r="I60" s="14" t="s">
        <v>264</v>
      </c>
      <c r="J60" s="35" t="str">
        <f>HYPERLINK("mailto:gliwice@sluchmed.pl","gliwice@sluchmed.pl")</f>
        <v>gliwice@sluchmed.pl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ht="31.5" customHeight="1">
      <c r="A61" s="8" t="s">
        <v>23</v>
      </c>
      <c r="B61" s="9">
        <v>60</v>
      </c>
      <c r="C61" s="19" t="s">
        <v>24</v>
      </c>
      <c r="D61" s="20" t="s">
        <v>496</v>
      </c>
      <c r="E61" s="12" t="s">
        <v>497</v>
      </c>
      <c r="F61" s="21" t="s">
        <v>498</v>
      </c>
      <c r="G61" s="33">
        <v>733990064</v>
      </c>
      <c r="H61" s="17" t="s">
        <v>499</v>
      </c>
      <c r="I61" s="19" t="s">
        <v>338</v>
      </c>
      <c r="J61" s="25" t="str">
        <f>HYPERLINK("mailto:gniezno@sluchmed.pl","gniezno@sluchmed.pl")</f>
        <v>gniezno@sluchmed.pl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ht="15.75" customHeight="1">
      <c r="A62" s="8" t="s">
        <v>23</v>
      </c>
      <c r="B62" s="9">
        <v>61</v>
      </c>
      <c r="C62" s="19" t="s">
        <v>501</v>
      </c>
      <c r="D62" s="36" t="s">
        <v>502</v>
      </c>
      <c r="E62" s="12" t="s">
        <v>506</v>
      </c>
      <c r="F62" s="21" t="s">
        <v>507</v>
      </c>
      <c r="G62" s="19" t="s">
        <v>508</v>
      </c>
      <c r="H62" s="20" t="s">
        <v>509</v>
      </c>
      <c r="I62" s="19" t="s">
        <v>32</v>
      </c>
      <c r="J62" s="22" t="str">
        <f>HYPERLINK("mailto:krasnystaw@sluchmed.pl","krasnystaw@sluchmed.pl")</f>
        <v>krasnystaw@sluchmed.pl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ht="15.75" customHeight="1">
      <c r="A63" s="8" t="s">
        <v>23</v>
      </c>
      <c r="B63" s="9">
        <v>62</v>
      </c>
      <c r="C63" s="14" t="s">
        <v>24</v>
      </c>
      <c r="D63" s="36" t="s">
        <v>510</v>
      </c>
      <c r="E63" s="16" t="s">
        <v>511</v>
      </c>
      <c r="F63" s="21" t="s">
        <v>512</v>
      </c>
      <c r="G63" s="33">
        <v>733880072</v>
      </c>
      <c r="H63" s="17" t="s">
        <v>513</v>
      </c>
      <c r="I63" s="19" t="s">
        <v>515</v>
      </c>
      <c r="J63" s="35" t="str">
        <f>HYPERLINK("mailto:gwielkopolski@sluchmed.pl","gwielkopolski@sluchmed.pl")</f>
        <v>gwielkopolski@sluchmed.pl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ht="31.5" customHeight="1">
      <c r="A64" s="8" t="s">
        <v>23</v>
      </c>
      <c r="B64" s="9">
        <v>63</v>
      </c>
      <c r="C64" s="19" t="s">
        <v>521</v>
      </c>
      <c r="D64" s="20" t="s">
        <v>522</v>
      </c>
      <c r="E64" s="12" t="s">
        <v>523</v>
      </c>
      <c r="F64" s="21" t="s">
        <v>524</v>
      </c>
      <c r="G64" s="19" t="s">
        <v>525</v>
      </c>
      <c r="H64" s="17" t="s">
        <v>526</v>
      </c>
      <c r="I64" s="19" t="s">
        <v>362</v>
      </c>
      <c r="J64" s="22" t="str">
        <f>HYPERLINK("mailto:sandomierz2@sluchmed.pl","sandomierz2@sluchmed.pl")</f>
        <v>sandomierz2@sluchmed.pl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ht="15.75" customHeight="1">
      <c r="A65" s="8" t="s">
        <v>23</v>
      </c>
      <c r="B65" s="9">
        <v>64</v>
      </c>
      <c r="C65" s="19" t="s">
        <v>442</v>
      </c>
      <c r="D65" s="20" t="s">
        <v>527</v>
      </c>
      <c r="E65" s="12" t="s">
        <v>528</v>
      </c>
      <c r="F65" s="21" t="s">
        <v>529</v>
      </c>
      <c r="G65" s="19" t="s">
        <v>530</v>
      </c>
      <c r="H65" s="20" t="s">
        <v>531</v>
      </c>
      <c r="I65" s="19" t="s">
        <v>39</v>
      </c>
      <c r="J65" s="19" t="s">
        <v>448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ht="15.75" customHeight="1">
      <c r="A66" s="8" t="s">
        <v>23</v>
      </c>
      <c r="B66" s="9">
        <v>65</v>
      </c>
      <c r="C66" s="19" t="s">
        <v>442</v>
      </c>
      <c r="D66" s="20" t="s">
        <v>532</v>
      </c>
      <c r="E66" s="12" t="s">
        <v>528</v>
      </c>
      <c r="F66" s="21" t="s">
        <v>529</v>
      </c>
      <c r="G66" s="19" t="s">
        <v>533</v>
      </c>
      <c r="H66" s="20" t="s">
        <v>534</v>
      </c>
      <c r="I66" s="19" t="s">
        <v>39</v>
      </c>
      <c r="J66" s="35" t="str">
        <f>HYPERLINK("mailto:plock@sluchmed.pl","plock@sluchmed.pl")</f>
        <v>plock@sluchmed.pl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ht="31.5" customHeight="1">
      <c r="A67" s="8" t="s">
        <v>23</v>
      </c>
      <c r="B67" s="9">
        <v>66</v>
      </c>
      <c r="C67" s="19" t="s">
        <v>535</v>
      </c>
      <c r="D67" s="20" t="s">
        <v>536</v>
      </c>
      <c r="E67" s="12" t="s">
        <v>537</v>
      </c>
      <c r="F67" s="21" t="s">
        <v>538</v>
      </c>
      <c r="G67" s="37">
        <v>530099606</v>
      </c>
      <c r="H67" s="17" t="s">
        <v>539</v>
      </c>
      <c r="I67" s="19" t="s">
        <v>98</v>
      </c>
      <c r="J67" s="22" t="str">
        <f>HYPERLINK("mailto:elk@sluchmed.pl","elk@sluchmed.pl")</f>
        <v>elk@sluchmed.pl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ht="31.5" customHeight="1">
      <c r="A68" s="8" t="s">
        <v>23</v>
      </c>
      <c r="B68" s="9">
        <v>67</v>
      </c>
      <c r="C68" s="19" t="s">
        <v>540</v>
      </c>
      <c r="D68" s="20" t="s">
        <v>541</v>
      </c>
      <c r="E68" s="12" t="s">
        <v>542</v>
      </c>
      <c r="F68" s="21" t="s">
        <v>543</v>
      </c>
      <c r="G68" s="37" t="s">
        <v>545</v>
      </c>
      <c r="H68" s="17" t="s">
        <v>546</v>
      </c>
      <c r="I68" s="19" t="s">
        <v>39</v>
      </c>
      <c r="J68" s="38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ht="31.5" customHeight="1">
      <c r="A69" s="8" t="s">
        <v>23</v>
      </c>
      <c r="B69" s="9">
        <v>68</v>
      </c>
      <c r="C69" s="19"/>
      <c r="D69" s="20" t="s">
        <v>548</v>
      </c>
      <c r="E69" s="12" t="s">
        <v>549</v>
      </c>
      <c r="F69" s="21" t="s">
        <v>550</v>
      </c>
      <c r="G69" s="39" t="s">
        <v>551</v>
      </c>
      <c r="H69" s="17" t="s">
        <v>552</v>
      </c>
      <c r="I69" s="19" t="s">
        <v>553</v>
      </c>
      <c r="J69" s="35" t="str">
        <f>HYPERLINK("mailto:gryfice@sluchmed.pl","gryfice@sluchmed.pl")</f>
        <v>gryfice@sluchmed.pl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ht="15.75" customHeight="1">
      <c r="A70" s="8" t="s">
        <v>23</v>
      </c>
      <c r="B70" s="9">
        <v>69</v>
      </c>
      <c r="C70" s="19" t="s">
        <v>24</v>
      </c>
      <c r="D70" s="20" t="s">
        <v>558</v>
      </c>
      <c r="E70" s="12" t="s">
        <v>559</v>
      </c>
      <c r="F70" s="21" t="s">
        <v>562</v>
      </c>
      <c r="G70" s="19" t="s">
        <v>563</v>
      </c>
      <c r="H70" s="20" t="s">
        <v>464</v>
      </c>
      <c r="I70" s="19" t="s">
        <v>98</v>
      </c>
      <c r="J70" s="22" t="str">
        <f>HYPERLINK("mailto:hajnowka@sluchmed.pl","hajnowka@sluchmed.pl")</f>
        <v>hajnowka@sluchmed.pl</v>
      </c>
      <c r="K70" s="23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</row>
    <row r="71" spans="1:27" ht="47.25" customHeight="1">
      <c r="A71" s="8" t="s">
        <v>23</v>
      </c>
      <c r="B71" s="9">
        <v>70</v>
      </c>
      <c r="C71" s="19" t="s">
        <v>24</v>
      </c>
      <c r="D71" s="20" t="s">
        <v>570</v>
      </c>
      <c r="E71" s="12" t="s">
        <v>571</v>
      </c>
      <c r="F71" s="21" t="s">
        <v>572</v>
      </c>
      <c r="G71" s="19" t="s">
        <v>573</v>
      </c>
      <c r="H71" s="20" t="s">
        <v>574</v>
      </c>
      <c r="I71" s="19" t="s">
        <v>32</v>
      </c>
      <c r="J71" s="19" t="s">
        <v>575</v>
      </c>
      <c r="K71" s="24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ht="15.75" customHeight="1">
      <c r="A72" s="8" t="s">
        <v>23</v>
      </c>
      <c r="B72" s="9">
        <v>71</v>
      </c>
      <c r="C72" s="19" t="s">
        <v>580</v>
      </c>
      <c r="D72" s="20" t="s">
        <v>581</v>
      </c>
      <c r="E72" s="12" t="s">
        <v>582</v>
      </c>
      <c r="F72" s="21" t="s">
        <v>583</v>
      </c>
      <c r="G72" s="19" t="s">
        <v>584</v>
      </c>
      <c r="H72" s="17" t="s">
        <v>585</v>
      </c>
      <c r="I72" s="19" t="s">
        <v>52</v>
      </c>
      <c r="J72" s="22" t="str">
        <f>HYPERLINK("mailto:ILAWA@SLUCHMED.PL","ILAWA@SLUCHMED.PL")</f>
        <v>ILAWA@SLUCHMED.PL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ht="15.75" customHeight="1">
      <c r="A73" s="8" t="s">
        <v>23</v>
      </c>
      <c r="B73" s="9">
        <v>72</v>
      </c>
      <c r="C73" s="19" t="s">
        <v>418</v>
      </c>
      <c r="D73" s="20" t="s">
        <v>589</v>
      </c>
      <c r="E73" s="12" t="s">
        <v>590</v>
      </c>
      <c r="F73" s="21" t="s">
        <v>591</v>
      </c>
      <c r="G73" s="19" t="s">
        <v>423</v>
      </c>
      <c r="H73" s="20" t="s">
        <v>592</v>
      </c>
      <c r="I73" s="19" t="s">
        <v>362</v>
      </c>
      <c r="J73" s="19" t="s">
        <v>425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ht="15.75" customHeight="1">
      <c r="A74" s="8" t="s">
        <v>23</v>
      </c>
      <c r="B74" s="9">
        <v>73</v>
      </c>
      <c r="C74" s="14" t="s">
        <v>593</v>
      </c>
      <c r="D74" s="20" t="s">
        <v>594</v>
      </c>
      <c r="E74" s="12" t="s">
        <v>595</v>
      </c>
      <c r="F74" s="21" t="s">
        <v>596</v>
      </c>
      <c r="G74" s="19" t="s">
        <v>597</v>
      </c>
      <c r="H74" s="20" t="s">
        <v>598</v>
      </c>
      <c r="I74" s="19" t="s">
        <v>32</v>
      </c>
      <c r="J74" s="19" t="s">
        <v>600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ht="15.75" customHeight="1">
      <c r="A75" s="8" t="s">
        <v>23</v>
      </c>
      <c r="B75" s="9">
        <v>74</v>
      </c>
      <c r="C75" s="19" t="s">
        <v>601</v>
      </c>
      <c r="D75" s="20" t="s">
        <v>602</v>
      </c>
      <c r="E75" s="12" t="s">
        <v>603</v>
      </c>
      <c r="F75" s="21" t="s">
        <v>596</v>
      </c>
      <c r="G75" s="19" t="s">
        <v>604</v>
      </c>
      <c r="H75" s="20" t="s">
        <v>464</v>
      </c>
      <c r="I75" s="19" t="s">
        <v>32</v>
      </c>
      <c r="J75" s="22" t="str">
        <f t="shared" ref="J75:J76" si="1">HYPERLINK("mailto:jlubelski@sluchmed.pl","jlubelski@sluchmed.pl")</f>
        <v>jlubelski@sluchmed.pl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ht="15.75" customHeight="1">
      <c r="A76" s="40" t="s">
        <v>23</v>
      </c>
      <c r="B76" s="41">
        <v>75</v>
      </c>
      <c r="C76" s="42" t="s">
        <v>609</v>
      </c>
      <c r="D76" s="43" t="s">
        <v>612</v>
      </c>
      <c r="E76" s="44" t="s">
        <v>603</v>
      </c>
      <c r="F76" s="43" t="s">
        <v>596</v>
      </c>
      <c r="G76" s="45" t="s">
        <v>621</v>
      </c>
      <c r="H76" s="46" t="s">
        <v>624</v>
      </c>
      <c r="I76" s="42" t="s">
        <v>32</v>
      </c>
      <c r="J76" s="47" t="str">
        <f t="shared" si="1"/>
        <v>jlubelski@sluchmed.pl</v>
      </c>
      <c r="K76" s="48"/>
      <c r="L76" s="49"/>
      <c r="M76" s="49"/>
      <c r="N76" s="49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1:27" ht="15.75" customHeight="1">
      <c r="A77" s="8" t="s">
        <v>23</v>
      </c>
      <c r="B77" s="9">
        <v>76</v>
      </c>
      <c r="C77" s="19" t="s">
        <v>24</v>
      </c>
      <c r="D77" s="20" t="s">
        <v>639</v>
      </c>
      <c r="E77" s="12" t="s">
        <v>640</v>
      </c>
      <c r="F77" s="21" t="s">
        <v>641</v>
      </c>
      <c r="G77" s="19" t="s">
        <v>642</v>
      </c>
      <c r="H77" s="20" t="s">
        <v>643</v>
      </c>
      <c r="I77" s="19" t="s">
        <v>362</v>
      </c>
      <c r="J77" s="19" t="s">
        <v>646</v>
      </c>
      <c r="K77" s="23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1:27" ht="15.75" customHeight="1">
      <c r="A78" s="8" t="s">
        <v>23</v>
      </c>
      <c r="B78" s="9">
        <v>77</v>
      </c>
      <c r="C78" s="19" t="s">
        <v>650</v>
      </c>
      <c r="D78" s="20" t="s">
        <v>651</v>
      </c>
      <c r="E78" s="12" t="s">
        <v>652</v>
      </c>
      <c r="F78" s="21" t="s">
        <v>653</v>
      </c>
      <c r="G78" s="19" t="s">
        <v>654</v>
      </c>
      <c r="H78" s="20" t="s">
        <v>655</v>
      </c>
      <c r="I78" s="19" t="s">
        <v>362</v>
      </c>
      <c r="J78" s="19" t="s">
        <v>656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ht="15.75" customHeight="1">
      <c r="A79" s="8" t="s">
        <v>23</v>
      </c>
      <c r="B79" s="9">
        <v>78</v>
      </c>
      <c r="C79" s="19" t="s">
        <v>418</v>
      </c>
      <c r="D79" s="20" t="s">
        <v>657</v>
      </c>
      <c r="E79" s="12" t="s">
        <v>658</v>
      </c>
      <c r="F79" s="21" t="s">
        <v>659</v>
      </c>
      <c r="G79" s="19" t="s">
        <v>660</v>
      </c>
      <c r="H79" s="20" t="s">
        <v>661</v>
      </c>
      <c r="I79" s="19" t="s">
        <v>362</v>
      </c>
      <c r="J79" s="19" t="s">
        <v>425</v>
      </c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ht="15.75" customHeight="1">
      <c r="A80" s="8" t="s">
        <v>23</v>
      </c>
      <c r="B80" s="9">
        <v>79</v>
      </c>
      <c r="C80" s="19" t="s">
        <v>24</v>
      </c>
      <c r="D80" s="20" t="s">
        <v>663</v>
      </c>
      <c r="E80" s="12" t="s">
        <v>664</v>
      </c>
      <c r="F80" s="21" t="s">
        <v>665</v>
      </c>
      <c r="G80" s="19" t="s">
        <v>666</v>
      </c>
      <c r="H80" s="20" t="s">
        <v>263</v>
      </c>
      <c r="I80" s="19" t="s">
        <v>264</v>
      </c>
      <c r="J80" s="19" t="s">
        <v>667</v>
      </c>
      <c r="K80" s="23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</row>
    <row r="81" spans="1:27" ht="15.75" customHeight="1">
      <c r="A81" s="8" t="s">
        <v>23</v>
      </c>
      <c r="B81" s="9">
        <v>80</v>
      </c>
      <c r="C81" s="19" t="s">
        <v>187</v>
      </c>
      <c r="D81" s="20" t="s">
        <v>670</v>
      </c>
      <c r="E81" s="12" t="s">
        <v>671</v>
      </c>
      <c r="F81" s="21" t="s">
        <v>672</v>
      </c>
      <c r="G81" s="19" t="s">
        <v>673</v>
      </c>
      <c r="H81" s="20" t="s">
        <v>674</v>
      </c>
      <c r="I81" s="19" t="s">
        <v>142</v>
      </c>
      <c r="J81" s="28" t="s">
        <v>675</v>
      </c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</row>
    <row r="82" spans="1:27" ht="15.75" customHeight="1">
      <c r="A82" s="8" t="s">
        <v>23</v>
      </c>
      <c r="B82" s="9">
        <v>81</v>
      </c>
      <c r="C82" s="19" t="s">
        <v>148</v>
      </c>
      <c r="D82" s="20" t="s">
        <v>676</v>
      </c>
      <c r="E82" s="12" t="s">
        <v>677</v>
      </c>
      <c r="F82" s="21" t="s">
        <v>678</v>
      </c>
      <c r="G82" s="19" t="s">
        <v>151</v>
      </c>
      <c r="H82" s="20" t="s">
        <v>679</v>
      </c>
      <c r="I82" s="19" t="s">
        <v>142</v>
      </c>
      <c r="J82" s="22" t="str">
        <f>HYPERLINK("mailto:dzierzoniow@sluchmed.pl","dzierzoniow@sluchmed.pl")</f>
        <v>dzierzoniow@sluchmed.pl</v>
      </c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</row>
    <row r="83" spans="1:27" ht="31.5" customHeight="1">
      <c r="A83" s="8" t="s">
        <v>23</v>
      </c>
      <c r="B83" s="9">
        <v>82</v>
      </c>
      <c r="C83" s="19" t="s">
        <v>418</v>
      </c>
      <c r="D83" s="20" t="s">
        <v>683</v>
      </c>
      <c r="E83" s="12" t="s">
        <v>684</v>
      </c>
      <c r="F83" s="21" t="s">
        <v>685</v>
      </c>
      <c r="G83" s="19" t="s">
        <v>423</v>
      </c>
      <c r="H83" s="20" t="s">
        <v>687</v>
      </c>
      <c r="I83" s="19" t="s">
        <v>362</v>
      </c>
      <c r="J83" s="19" t="s">
        <v>425</v>
      </c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</row>
    <row r="84" spans="1:27" ht="15.75" customHeight="1">
      <c r="A84" s="8" t="s">
        <v>23</v>
      </c>
      <c r="B84" s="9">
        <v>83</v>
      </c>
      <c r="C84" s="19" t="s">
        <v>693</v>
      </c>
      <c r="D84" s="20" t="s">
        <v>694</v>
      </c>
      <c r="E84" s="12" t="s">
        <v>695</v>
      </c>
      <c r="F84" s="21" t="s">
        <v>696</v>
      </c>
      <c r="G84" s="19" t="s">
        <v>697</v>
      </c>
      <c r="H84" s="20" t="s">
        <v>698</v>
      </c>
      <c r="I84" s="19" t="s">
        <v>142</v>
      </c>
      <c r="J84" s="22" t="str">
        <f>HYPERLINK("mailto:wroclaw-pilsudskiego@sluchmed.pl","wroclaw-pilsudskiego@sluchmed.pl")</f>
        <v>wroclaw-pilsudskiego@sluchmed.pl</v>
      </c>
      <c r="K84" s="23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</row>
    <row r="85" spans="1:27" ht="31.5" customHeight="1">
      <c r="A85" s="8" t="s">
        <v>23</v>
      </c>
      <c r="B85" s="9">
        <v>84</v>
      </c>
      <c r="C85" s="19" t="s">
        <v>700</v>
      </c>
      <c r="D85" s="20" t="s">
        <v>702</v>
      </c>
      <c r="E85" s="12" t="s">
        <v>703</v>
      </c>
      <c r="F85" s="21" t="s">
        <v>705</v>
      </c>
      <c r="G85" s="37" t="s">
        <v>706</v>
      </c>
      <c r="H85" s="20" t="s">
        <v>707</v>
      </c>
      <c r="I85" s="19" t="s">
        <v>142</v>
      </c>
      <c r="J85" s="22" t="str">
        <f t="shared" ref="J85:J86" si="2">HYPERLINK("mailto:jgora@sluchmed.pl","jgora@sluchmed.pl")</f>
        <v>jgora@sluchmed.pl</v>
      </c>
      <c r="K85" s="50" t="s">
        <v>710</v>
      </c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</row>
    <row r="86" spans="1:27" ht="31.5" customHeight="1">
      <c r="A86" s="8" t="s">
        <v>23</v>
      </c>
      <c r="B86" s="9">
        <v>85</v>
      </c>
      <c r="C86" s="19"/>
      <c r="D86" s="20" t="s">
        <v>711</v>
      </c>
      <c r="E86" s="12" t="s">
        <v>703</v>
      </c>
      <c r="F86" s="21" t="s">
        <v>705</v>
      </c>
      <c r="G86" s="51" t="s">
        <v>712</v>
      </c>
      <c r="H86" s="52" t="s">
        <v>715</v>
      </c>
      <c r="I86" s="19" t="s">
        <v>142</v>
      </c>
      <c r="J86" s="35" t="str">
        <f t="shared" si="2"/>
        <v>jgora@sluchmed.pl</v>
      </c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</row>
    <row r="87" spans="1:27" ht="31.5" customHeight="1">
      <c r="A87" s="8" t="s">
        <v>23</v>
      </c>
      <c r="B87" s="9">
        <v>86</v>
      </c>
      <c r="C87" s="19" t="s">
        <v>24</v>
      </c>
      <c r="D87" s="20" t="s">
        <v>720</v>
      </c>
      <c r="E87" s="12" t="s">
        <v>721</v>
      </c>
      <c r="F87" s="21" t="s">
        <v>722</v>
      </c>
      <c r="G87" s="19" t="s">
        <v>724</v>
      </c>
      <c r="H87" s="20" t="s">
        <v>726</v>
      </c>
      <c r="I87" s="19" t="s">
        <v>338</v>
      </c>
      <c r="J87" s="19" t="s">
        <v>728</v>
      </c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</row>
    <row r="88" spans="1:27" ht="31.5" customHeight="1">
      <c r="A88" s="8" t="s">
        <v>23</v>
      </c>
      <c r="B88" s="9">
        <v>87</v>
      </c>
      <c r="C88" s="19" t="s">
        <v>729</v>
      </c>
      <c r="D88" s="20" t="s">
        <v>730</v>
      </c>
      <c r="E88" s="12" t="s">
        <v>721</v>
      </c>
      <c r="F88" s="21" t="s">
        <v>722</v>
      </c>
      <c r="G88" s="10">
        <v>730120011</v>
      </c>
      <c r="H88" s="20" t="s">
        <v>732</v>
      </c>
      <c r="I88" s="35" t="str">
        <f>HYPERLINK("mailto:kalisz@sluchmed.pl","wielkopolskie")</f>
        <v>wielkopolskie</v>
      </c>
      <c r="J88" s="35" t="str">
        <f>HYPERLINK("mailto:kalisz@sluchmed.pl","kalisz@sluchmed.pl")</f>
        <v>kalisz@sluchmed.pl</v>
      </c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</row>
    <row r="89" spans="1:27" ht="31.5" customHeight="1">
      <c r="A89" s="8" t="s">
        <v>23</v>
      </c>
      <c r="B89" s="9">
        <v>88</v>
      </c>
      <c r="C89" s="14" t="s">
        <v>24</v>
      </c>
      <c r="D89" s="20" t="s">
        <v>743</v>
      </c>
      <c r="E89" s="12" t="s">
        <v>721</v>
      </c>
      <c r="F89" s="21" t="s">
        <v>722</v>
      </c>
      <c r="G89" s="53">
        <v>730120011</v>
      </c>
      <c r="H89" s="17" t="s">
        <v>749</v>
      </c>
      <c r="I89" s="38" t="s">
        <v>338</v>
      </c>
      <c r="J89" s="14" t="s">
        <v>728</v>
      </c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</row>
    <row r="90" spans="1:27" ht="31.5" customHeight="1">
      <c r="A90" s="8" t="s">
        <v>23</v>
      </c>
      <c r="B90" s="9">
        <v>89</v>
      </c>
      <c r="C90" s="19" t="s">
        <v>24</v>
      </c>
      <c r="D90" s="20" t="s">
        <v>751</v>
      </c>
      <c r="E90" s="12" t="s">
        <v>752</v>
      </c>
      <c r="F90" s="21" t="s">
        <v>753</v>
      </c>
      <c r="G90" s="19" t="s">
        <v>754</v>
      </c>
      <c r="H90" s="17" t="s">
        <v>755</v>
      </c>
      <c r="I90" s="19" t="s">
        <v>338</v>
      </c>
      <c r="J90" s="19" t="s">
        <v>756</v>
      </c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</row>
    <row r="91" spans="1:27" ht="15.75" customHeight="1">
      <c r="A91" s="8" t="s">
        <v>23</v>
      </c>
      <c r="B91" s="9">
        <v>90</v>
      </c>
      <c r="C91" s="19" t="s">
        <v>757</v>
      </c>
      <c r="D91" s="20" t="s">
        <v>758</v>
      </c>
      <c r="E91" s="12" t="s">
        <v>759</v>
      </c>
      <c r="F91" s="21" t="s">
        <v>760</v>
      </c>
      <c r="G91" s="33">
        <v>730380018</v>
      </c>
      <c r="H91" s="17" t="s">
        <v>763</v>
      </c>
      <c r="I91" s="19" t="s">
        <v>52</v>
      </c>
      <c r="J91" s="22" t="str">
        <f>HYPERLINK("mailto:ketrzyn@sluchmed.pl","ketrzyn@sluchmed.pl")</f>
        <v>ketrzyn@sluchmed.pl</v>
      </c>
      <c r="K91" s="50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1:27" ht="15.75" customHeight="1">
      <c r="A92" s="8" t="s">
        <v>23</v>
      </c>
      <c r="B92" s="9">
        <v>91</v>
      </c>
      <c r="C92" s="19" t="s">
        <v>24</v>
      </c>
      <c r="D92" s="20" t="s">
        <v>768</v>
      </c>
      <c r="E92" s="12" t="s">
        <v>769</v>
      </c>
      <c r="F92" s="21" t="s">
        <v>770</v>
      </c>
      <c r="G92" s="19" t="s">
        <v>771</v>
      </c>
      <c r="H92" s="20" t="s">
        <v>27</v>
      </c>
      <c r="I92" s="19" t="s">
        <v>13</v>
      </c>
      <c r="J92" s="22" t="str">
        <f>HYPERLINK("mailto:kety@sluchmed.pl","kety@sluchmed.pl")</f>
        <v>kety@sluchmed.pl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1:27" ht="31.5" customHeight="1">
      <c r="A93" s="8" t="s">
        <v>23</v>
      </c>
      <c r="B93" s="9">
        <v>92</v>
      </c>
      <c r="C93" s="19" t="s">
        <v>24</v>
      </c>
      <c r="D93" s="20" t="s">
        <v>777</v>
      </c>
      <c r="E93" s="12" t="s">
        <v>778</v>
      </c>
      <c r="F93" s="21" t="s">
        <v>779</v>
      </c>
      <c r="G93" s="19" t="s">
        <v>780</v>
      </c>
      <c r="H93" s="20" t="s">
        <v>781</v>
      </c>
      <c r="I93" s="19" t="s">
        <v>782</v>
      </c>
      <c r="J93" s="19" t="s">
        <v>783</v>
      </c>
      <c r="K93" s="18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</row>
    <row r="94" spans="1:27" ht="31.5" customHeight="1">
      <c r="A94" s="8" t="s">
        <v>23</v>
      </c>
      <c r="B94" s="9">
        <v>93</v>
      </c>
      <c r="C94" s="19" t="s">
        <v>784</v>
      </c>
      <c r="D94" s="20" t="s">
        <v>785</v>
      </c>
      <c r="E94" s="19" t="s">
        <v>786</v>
      </c>
      <c r="F94" s="21" t="s">
        <v>779</v>
      </c>
      <c r="G94" s="19" t="s">
        <v>787</v>
      </c>
      <c r="H94" s="20" t="s">
        <v>788</v>
      </c>
      <c r="I94" s="19" t="s">
        <v>782</v>
      </c>
      <c r="J94" s="22" t="str">
        <f>HYPERLINK("mailto:kielce@sluchmed.pl","kielce@sluchmed.pl")</f>
        <v>kielce@sluchmed.pl</v>
      </c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</row>
    <row r="95" spans="1:27" ht="15.75" customHeight="1">
      <c r="A95" s="8" t="s">
        <v>23</v>
      </c>
      <c r="B95" s="9">
        <v>94</v>
      </c>
      <c r="C95" s="14" t="s">
        <v>791</v>
      </c>
      <c r="D95" s="15" t="s">
        <v>792</v>
      </c>
      <c r="E95" s="16" t="s">
        <v>793</v>
      </c>
      <c r="F95" s="15" t="s">
        <v>794</v>
      </c>
      <c r="G95" s="33">
        <v>733820052</v>
      </c>
      <c r="H95" s="17" t="s">
        <v>795</v>
      </c>
      <c r="I95" s="14" t="s">
        <v>796</v>
      </c>
      <c r="J95" s="25" t="str">
        <f>HYPERLINK("mailto:opole@sluchmed.pl","opole@sluchmed.pl")</f>
        <v>opole@sluchmed.pl</v>
      </c>
      <c r="K95" s="50" t="s">
        <v>799</v>
      </c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</row>
    <row r="96" spans="1:27" ht="15.75" customHeight="1">
      <c r="A96" s="8" t="s">
        <v>23</v>
      </c>
      <c r="B96" s="9">
        <v>95</v>
      </c>
      <c r="C96" s="19" t="s">
        <v>187</v>
      </c>
      <c r="D96" s="20" t="s">
        <v>800</v>
      </c>
      <c r="E96" s="19" t="s">
        <v>801</v>
      </c>
      <c r="F96" s="21" t="s">
        <v>802</v>
      </c>
      <c r="G96" s="19" t="s">
        <v>803</v>
      </c>
      <c r="H96" s="20" t="s">
        <v>386</v>
      </c>
      <c r="I96" s="19" t="s">
        <v>142</v>
      </c>
      <c r="J96" s="28" t="s">
        <v>317</v>
      </c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</row>
    <row r="97" spans="1:27" ht="15.75" customHeight="1">
      <c r="A97" s="8" t="s">
        <v>23</v>
      </c>
      <c r="B97" s="9">
        <v>96</v>
      </c>
      <c r="C97" s="19" t="s">
        <v>187</v>
      </c>
      <c r="D97" s="20" t="s">
        <v>805</v>
      </c>
      <c r="E97" s="19" t="s">
        <v>806</v>
      </c>
      <c r="F97" s="21" t="s">
        <v>807</v>
      </c>
      <c r="G97" s="19" t="s">
        <v>808</v>
      </c>
      <c r="H97" s="20" t="s">
        <v>809</v>
      </c>
      <c r="I97" s="19" t="s">
        <v>264</v>
      </c>
      <c r="J97" s="22" t="str">
        <f>HYPERLINK("mailto:knurow@sluchmed.pl","knurow@sluchmed.pl")</f>
        <v>knurow@sluchmed.pl</v>
      </c>
      <c r="K97" s="50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ht="47.25" customHeight="1">
      <c r="A98" s="8" t="s">
        <v>23</v>
      </c>
      <c r="B98" s="9">
        <v>97</v>
      </c>
      <c r="C98" s="19" t="s">
        <v>810</v>
      </c>
      <c r="D98" s="20" t="s">
        <v>811</v>
      </c>
      <c r="E98" s="12" t="s">
        <v>813</v>
      </c>
      <c r="F98" s="21" t="s">
        <v>814</v>
      </c>
      <c r="G98" s="19" t="s">
        <v>815</v>
      </c>
      <c r="H98" s="20" t="s">
        <v>816</v>
      </c>
      <c r="I98" s="19" t="s">
        <v>39</v>
      </c>
      <c r="J98" s="19" t="s">
        <v>817</v>
      </c>
      <c r="K98" s="23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27" ht="31.5" customHeight="1">
      <c r="A99" s="8" t="s">
        <v>23</v>
      </c>
      <c r="B99" s="9">
        <v>98</v>
      </c>
      <c r="C99" s="19" t="s">
        <v>818</v>
      </c>
      <c r="D99" s="20" t="s">
        <v>819</v>
      </c>
      <c r="E99" s="12" t="s">
        <v>820</v>
      </c>
      <c r="F99" s="21" t="s">
        <v>821</v>
      </c>
      <c r="G99" s="19" t="s">
        <v>822</v>
      </c>
      <c r="H99" s="20" t="s">
        <v>823</v>
      </c>
      <c r="I99" s="19" t="s">
        <v>362</v>
      </c>
      <c r="J99" s="19" t="s">
        <v>363</v>
      </c>
      <c r="K99" s="24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ht="15.75" customHeight="1">
      <c r="A100" s="8" t="s">
        <v>23</v>
      </c>
      <c r="B100" s="9">
        <v>99</v>
      </c>
      <c r="C100" s="19" t="s">
        <v>818</v>
      </c>
      <c r="D100" s="20" t="s">
        <v>825</v>
      </c>
      <c r="E100" s="12" t="s">
        <v>820</v>
      </c>
      <c r="F100" s="21" t="s">
        <v>826</v>
      </c>
      <c r="G100" s="19" t="s">
        <v>827</v>
      </c>
      <c r="H100" s="20" t="s">
        <v>828</v>
      </c>
      <c r="I100" s="19" t="s">
        <v>362</v>
      </c>
      <c r="J100" s="19" t="s">
        <v>363</v>
      </c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ht="15.75" customHeight="1">
      <c r="A101" s="8" t="s">
        <v>23</v>
      </c>
      <c r="B101" s="9">
        <v>100</v>
      </c>
      <c r="C101" s="19" t="s">
        <v>829</v>
      </c>
      <c r="D101" s="20" t="s">
        <v>830</v>
      </c>
      <c r="E101" s="12" t="s">
        <v>831</v>
      </c>
      <c r="F101" s="21" t="s">
        <v>832</v>
      </c>
      <c r="G101" s="19" t="s">
        <v>833</v>
      </c>
      <c r="H101" s="20" t="s">
        <v>834</v>
      </c>
      <c r="I101" s="19" t="s">
        <v>98</v>
      </c>
      <c r="J101" s="22" t="str">
        <f>HYPERLINK("mailto:lomza@sluchmed.pl","lomza@sluchmed.pl")</f>
        <v>lomza@sluchmed.pl</v>
      </c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ht="15.75" customHeight="1">
      <c r="A102" s="8" t="s">
        <v>23</v>
      </c>
      <c r="B102" s="9">
        <v>101</v>
      </c>
      <c r="C102" s="19"/>
      <c r="D102" s="20" t="s">
        <v>837</v>
      </c>
      <c r="E102" s="12" t="s">
        <v>831</v>
      </c>
      <c r="F102" s="21" t="s">
        <v>832</v>
      </c>
      <c r="G102" s="19" t="s">
        <v>833</v>
      </c>
      <c r="H102" s="20"/>
      <c r="I102" s="19" t="s">
        <v>98</v>
      </c>
      <c r="J102" s="54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ht="15.75" customHeight="1">
      <c r="A103" s="8" t="s">
        <v>23</v>
      </c>
      <c r="B103" s="9">
        <v>102</v>
      </c>
      <c r="C103" s="19" t="s">
        <v>29</v>
      </c>
      <c r="D103" s="20" t="s">
        <v>843</v>
      </c>
      <c r="E103" s="12" t="s">
        <v>844</v>
      </c>
      <c r="F103" s="21" t="s">
        <v>845</v>
      </c>
      <c r="G103" s="19" t="s">
        <v>846</v>
      </c>
      <c r="H103" s="20" t="s">
        <v>847</v>
      </c>
      <c r="I103" s="19" t="s">
        <v>338</v>
      </c>
      <c r="J103" s="19" t="s">
        <v>848</v>
      </c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ht="15.75" customHeight="1">
      <c r="A104" s="8" t="s">
        <v>23</v>
      </c>
      <c r="B104" s="9">
        <v>103</v>
      </c>
      <c r="C104" s="19" t="s">
        <v>29</v>
      </c>
      <c r="D104" s="20" t="s">
        <v>849</v>
      </c>
      <c r="E104" s="12" t="s">
        <v>844</v>
      </c>
      <c r="F104" s="21" t="s">
        <v>845</v>
      </c>
      <c r="G104" s="19" t="s">
        <v>846</v>
      </c>
      <c r="H104" s="20" t="s">
        <v>850</v>
      </c>
      <c r="I104" s="19" t="s">
        <v>338</v>
      </c>
      <c r="J104" s="19" t="s">
        <v>848</v>
      </c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ht="31.5" customHeight="1">
      <c r="A105" s="8" t="s">
        <v>23</v>
      </c>
      <c r="B105" s="9">
        <v>104</v>
      </c>
      <c r="C105" s="19" t="s">
        <v>24</v>
      </c>
      <c r="D105" s="20" t="s">
        <v>853</v>
      </c>
      <c r="E105" s="12" t="s">
        <v>854</v>
      </c>
      <c r="F105" s="21" t="s">
        <v>855</v>
      </c>
      <c r="G105" s="19" t="s">
        <v>856</v>
      </c>
      <c r="H105" s="20" t="s">
        <v>27</v>
      </c>
      <c r="I105" s="19" t="s">
        <v>338</v>
      </c>
      <c r="J105" s="19" t="s">
        <v>848</v>
      </c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ht="31.5" customHeight="1">
      <c r="A106" s="8" t="s">
        <v>23</v>
      </c>
      <c r="B106" s="9">
        <v>105</v>
      </c>
      <c r="C106" s="19" t="s">
        <v>29</v>
      </c>
      <c r="D106" s="20" t="s">
        <v>857</v>
      </c>
      <c r="E106" s="12" t="s">
        <v>858</v>
      </c>
      <c r="F106" s="21" t="s">
        <v>855</v>
      </c>
      <c r="G106" s="19" t="s">
        <v>859</v>
      </c>
      <c r="H106" s="20" t="s">
        <v>860</v>
      </c>
      <c r="I106" s="19" t="s">
        <v>338</v>
      </c>
      <c r="J106" s="19" t="s">
        <v>848</v>
      </c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ht="15.75" customHeight="1">
      <c r="A107" s="8" t="s">
        <v>23</v>
      </c>
      <c r="B107" s="9">
        <v>106</v>
      </c>
      <c r="C107" s="19" t="s">
        <v>29</v>
      </c>
      <c r="D107" s="20" t="s">
        <v>864</v>
      </c>
      <c r="E107" s="12" t="s">
        <v>854</v>
      </c>
      <c r="F107" s="21" t="s">
        <v>855</v>
      </c>
      <c r="G107" s="19" t="s">
        <v>865</v>
      </c>
      <c r="H107" s="20" t="s">
        <v>866</v>
      </c>
      <c r="I107" s="19" t="s">
        <v>338</v>
      </c>
      <c r="J107" s="19" t="s">
        <v>848</v>
      </c>
      <c r="K107" s="23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1:27" ht="15.75" customHeight="1">
      <c r="A108" s="8" t="s">
        <v>23</v>
      </c>
      <c r="B108" s="9">
        <v>107</v>
      </c>
      <c r="C108" s="19" t="s">
        <v>867</v>
      </c>
      <c r="D108" s="20" t="s">
        <v>868</v>
      </c>
      <c r="E108" s="12" t="s">
        <v>869</v>
      </c>
      <c r="F108" s="21" t="s">
        <v>870</v>
      </c>
      <c r="G108" s="19" t="s">
        <v>871</v>
      </c>
      <c r="H108" s="20" t="s">
        <v>872</v>
      </c>
      <c r="I108" s="19" t="s">
        <v>264</v>
      </c>
      <c r="J108" s="35" t="str">
        <f>HYPERLINK("mailto:lubliniec@sluchmed.pl","lubliniec@sluchmed.pl")</f>
        <v>lubliniec@sluchmed.pl</v>
      </c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 ht="15.75" customHeight="1">
      <c r="A109" s="8" t="s">
        <v>23</v>
      </c>
      <c r="B109" s="9">
        <v>108</v>
      </c>
      <c r="C109" s="19" t="s">
        <v>876</v>
      </c>
      <c r="D109" s="20" t="s">
        <v>880</v>
      </c>
      <c r="E109" s="12" t="s">
        <v>882</v>
      </c>
      <c r="F109" s="21" t="s">
        <v>883</v>
      </c>
      <c r="G109" s="19" t="s">
        <v>884</v>
      </c>
      <c r="H109" s="20" t="s">
        <v>885</v>
      </c>
      <c r="I109" s="19" t="s">
        <v>455</v>
      </c>
      <c r="J109" s="22" t="str">
        <f>HYPERLINK("mailto:koscierzyna@sluchmed.pl","koscierzyna@sluchmed.pl")</f>
        <v>koscierzyna@sluchmed.pl</v>
      </c>
      <c r="K109" s="24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ht="15.75" customHeight="1">
      <c r="A110" s="8" t="s">
        <v>23</v>
      </c>
      <c r="B110" s="9">
        <v>109</v>
      </c>
      <c r="C110" s="19" t="s">
        <v>24</v>
      </c>
      <c r="D110" s="20" t="s">
        <v>889</v>
      </c>
      <c r="E110" s="12" t="s">
        <v>890</v>
      </c>
      <c r="F110" s="21" t="s">
        <v>891</v>
      </c>
      <c r="G110" s="19" t="s">
        <v>892</v>
      </c>
      <c r="H110" s="20" t="s">
        <v>893</v>
      </c>
      <c r="I110" s="19" t="s">
        <v>39</v>
      </c>
      <c r="J110" s="22" t="str">
        <f t="shared" ref="J110:J111" si="3">HYPERLINK("mailto:kozienice@sluchmed.pl","kozienice@sluchmed.pl")</f>
        <v>kozienice@sluchmed.pl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ht="15.75" customHeight="1">
      <c r="A111" s="8" t="s">
        <v>23</v>
      </c>
      <c r="B111" s="9">
        <v>110</v>
      </c>
      <c r="C111" s="19" t="s">
        <v>894</v>
      </c>
      <c r="D111" s="20" t="s">
        <v>895</v>
      </c>
      <c r="E111" s="12" t="s">
        <v>890</v>
      </c>
      <c r="F111" s="21" t="s">
        <v>896</v>
      </c>
      <c r="G111" s="32">
        <v>533144312</v>
      </c>
      <c r="H111" s="20" t="s">
        <v>897</v>
      </c>
      <c r="I111" s="19" t="s">
        <v>39</v>
      </c>
      <c r="J111" s="22" t="str">
        <f t="shared" si="3"/>
        <v>kozienice@sluchmed.pl</v>
      </c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 ht="15.75" customHeight="1">
      <c r="A112" s="8" t="s">
        <v>23</v>
      </c>
      <c r="B112" s="9">
        <v>111</v>
      </c>
      <c r="C112" s="19" t="s">
        <v>24</v>
      </c>
      <c r="D112" s="20" t="s">
        <v>902</v>
      </c>
      <c r="E112" s="12" t="s">
        <v>903</v>
      </c>
      <c r="F112" s="21" t="s">
        <v>904</v>
      </c>
      <c r="G112" s="19" t="s">
        <v>905</v>
      </c>
      <c r="H112" s="20" t="s">
        <v>27</v>
      </c>
      <c r="I112" s="19" t="s">
        <v>13</v>
      </c>
      <c r="J112" s="19" t="s">
        <v>906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27" ht="31.5" customHeight="1">
      <c r="A113" s="8" t="s">
        <v>23</v>
      </c>
      <c r="B113" s="9">
        <v>112</v>
      </c>
      <c r="C113" s="19" t="s">
        <v>24</v>
      </c>
      <c r="D113" s="20" t="s">
        <v>907</v>
      </c>
      <c r="E113" s="12" t="s">
        <v>908</v>
      </c>
      <c r="F113" s="21" t="s">
        <v>904</v>
      </c>
      <c r="G113" s="19" t="s">
        <v>909</v>
      </c>
      <c r="H113" s="20" t="s">
        <v>464</v>
      </c>
      <c r="I113" s="19" t="s">
        <v>13</v>
      </c>
      <c r="J113" s="22" t="str">
        <f>HYPERLINK("mailto:krakow2@sluchmed.pl","krakow2@sluchmed.pl")</f>
        <v>krakow2@sluchmed.pl</v>
      </c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27" ht="15.75" customHeight="1">
      <c r="A114" s="8" t="s">
        <v>23</v>
      </c>
      <c r="B114" s="9">
        <v>113</v>
      </c>
      <c r="C114" s="19" t="s">
        <v>24</v>
      </c>
      <c r="D114" s="20" t="s">
        <v>914</v>
      </c>
      <c r="E114" s="12" t="s">
        <v>915</v>
      </c>
      <c r="F114" s="21" t="s">
        <v>916</v>
      </c>
      <c r="G114" s="19" t="s">
        <v>917</v>
      </c>
      <c r="H114" s="20" t="s">
        <v>79</v>
      </c>
      <c r="I114" s="19" t="s">
        <v>32</v>
      </c>
      <c r="J114" s="19" t="s">
        <v>704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 ht="31.5" customHeight="1">
      <c r="A115" s="8" t="s">
        <v>23</v>
      </c>
      <c r="B115" s="9">
        <v>114</v>
      </c>
      <c r="C115" s="19" t="s">
        <v>918</v>
      </c>
      <c r="D115" s="20" t="s">
        <v>919</v>
      </c>
      <c r="E115" s="12" t="s">
        <v>920</v>
      </c>
      <c r="F115" s="21" t="s">
        <v>916</v>
      </c>
      <c r="G115" s="19" t="s">
        <v>508</v>
      </c>
      <c r="H115" s="20" t="s">
        <v>921</v>
      </c>
      <c r="I115" s="19" t="s">
        <v>32</v>
      </c>
      <c r="J115" s="22" t="str">
        <f>HYPERLINK("mailto:krasnystaw2@sluchmed.pl","krasnystaw2@sluchmed.pl")</f>
        <v>krasnystaw2@sluchmed.pl</v>
      </c>
      <c r="K115" s="23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ht="15.75" customHeight="1">
      <c r="A116" s="8" t="s">
        <v>23</v>
      </c>
      <c r="B116" s="9">
        <v>115</v>
      </c>
      <c r="C116" s="19" t="s">
        <v>24</v>
      </c>
      <c r="D116" s="20" t="s">
        <v>924</v>
      </c>
      <c r="E116" s="12" t="s">
        <v>925</v>
      </c>
      <c r="F116" s="21" t="s">
        <v>926</v>
      </c>
      <c r="G116" s="19" t="s">
        <v>927</v>
      </c>
      <c r="H116" s="17" t="s">
        <v>928</v>
      </c>
      <c r="I116" s="19" t="s">
        <v>32</v>
      </c>
      <c r="J116" s="22" t="str">
        <f>HYPERLINK("mailto:krasnik2@sluchmed.pl","krasnik2@sluchmed.pl")</f>
        <v>krasnik2@sluchmed.pl</v>
      </c>
      <c r="K116" s="31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:27" ht="15.75" customHeight="1">
      <c r="A117" s="8" t="s">
        <v>23</v>
      </c>
      <c r="B117" s="9">
        <v>116</v>
      </c>
      <c r="C117" s="19" t="s">
        <v>24</v>
      </c>
      <c r="D117" s="20" t="s">
        <v>933</v>
      </c>
      <c r="E117" s="12" t="s">
        <v>934</v>
      </c>
      <c r="F117" s="21" t="s">
        <v>926</v>
      </c>
      <c r="G117" s="19" t="s">
        <v>597</v>
      </c>
      <c r="H117" s="17" t="s">
        <v>464</v>
      </c>
      <c r="I117" s="19" t="s">
        <v>32</v>
      </c>
      <c r="J117" s="22" t="str">
        <f>HYPERLINK("mailto:krasnik@sluchmed.pl","krasnik@sluchmed.pl")</f>
        <v>krasnik@sluchmed.pl</v>
      </c>
      <c r="K117" s="26" t="s">
        <v>940</v>
      </c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 ht="31.5" customHeight="1">
      <c r="A118" s="8" t="s">
        <v>23</v>
      </c>
      <c r="B118" s="9">
        <v>117</v>
      </c>
      <c r="C118" s="19" t="s">
        <v>941</v>
      </c>
      <c r="D118" s="20" t="s">
        <v>942</v>
      </c>
      <c r="E118" s="12" t="s">
        <v>925</v>
      </c>
      <c r="F118" s="21" t="s">
        <v>926</v>
      </c>
      <c r="G118" s="15" t="s">
        <v>943</v>
      </c>
      <c r="H118" s="17" t="s">
        <v>944</v>
      </c>
      <c r="I118" s="19" t="s">
        <v>32</v>
      </c>
      <c r="J118" s="22" t="str">
        <f>HYPERLINK("mailto:krasnik2@sluchmed.pl","krasnik2@sluchmed.pl")</f>
        <v>krasnik2@sluchmed.pl</v>
      </c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:27" ht="31.5" customHeight="1">
      <c r="A119" s="8" t="s">
        <v>23</v>
      </c>
      <c r="B119" s="9">
        <v>118</v>
      </c>
      <c r="C119" s="19" t="s">
        <v>24</v>
      </c>
      <c r="D119" s="20" t="s">
        <v>950</v>
      </c>
      <c r="E119" s="12" t="s">
        <v>951</v>
      </c>
      <c r="F119" s="21" t="s">
        <v>952</v>
      </c>
      <c r="G119" s="19" t="s">
        <v>423</v>
      </c>
      <c r="H119" s="20" t="s">
        <v>27</v>
      </c>
      <c r="I119" s="19" t="s">
        <v>362</v>
      </c>
      <c r="J119" s="22" t="str">
        <f>HYPERLINK("mailto:krosno@sluchmed.pl","krosno@sluchmed.pl")</f>
        <v>krosno@sluchmed.pl</v>
      </c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1:27" ht="15.75" customHeight="1">
      <c r="A120" s="8" t="s">
        <v>23</v>
      </c>
      <c r="B120" s="9">
        <v>119</v>
      </c>
      <c r="C120" s="19" t="s">
        <v>24</v>
      </c>
      <c r="D120" s="20" t="s">
        <v>961</v>
      </c>
      <c r="E120" s="12" t="s">
        <v>962</v>
      </c>
      <c r="F120" s="21" t="s">
        <v>963</v>
      </c>
      <c r="G120" s="19" t="s">
        <v>964</v>
      </c>
      <c r="H120" s="20" t="s">
        <v>965</v>
      </c>
      <c r="I120" s="19" t="s">
        <v>338</v>
      </c>
      <c r="J120" s="19" t="s">
        <v>966</v>
      </c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1:27" ht="15.75" customHeight="1">
      <c r="A121" s="8" t="s">
        <v>23</v>
      </c>
      <c r="B121" s="9">
        <v>120</v>
      </c>
      <c r="C121" s="19" t="s">
        <v>246</v>
      </c>
      <c r="D121" s="20" t="s">
        <v>967</v>
      </c>
      <c r="E121" s="12" t="s">
        <v>968</v>
      </c>
      <c r="F121" s="21" t="s">
        <v>969</v>
      </c>
      <c r="G121" s="19" t="s">
        <v>250</v>
      </c>
      <c r="H121" s="20" t="s">
        <v>970</v>
      </c>
      <c r="I121" s="19" t="s">
        <v>142</v>
      </c>
      <c r="J121" s="22" t="str">
        <f>HYPERLINK("mailto:klodzko@sluchmed.pl","klodzko@sluchmed.pl")</f>
        <v>klodzko@sluchmed.pl</v>
      </c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</row>
    <row r="122" spans="1:27" ht="15.75" customHeight="1">
      <c r="A122" s="8" t="s">
        <v>23</v>
      </c>
      <c r="B122" s="9">
        <v>121</v>
      </c>
      <c r="C122" s="19" t="s">
        <v>291</v>
      </c>
      <c r="D122" s="20" t="s">
        <v>974</v>
      </c>
      <c r="E122" s="12" t="s">
        <v>975</v>
      </c>
      <c r="F122" s="21" t="s">
        <v>976</v>
      </c>
      <c r="G122" s="19" t="s">
        <v>295</v>
      </c>
      <c r="H122" s="20" t="s">
        <v>977</v>
      </c>
      <c r="I122" s="19" t="s">
        <v>142</v>
      </c>
      <c r="J122" s="22" t="str">
        <f>HYPERLINK("mailto:legnica@sluchmed.pl","legnica@sluchmed.pl")</f>
        <v>legnica@sluchmed.pl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1:27" ht="15.75" customHeight="1">
      <c r="A123" s="8" t="s">
        <v>23</v>
      </c>
      <c r="B123" s="9">
        <v>122</v>
      </c>
      <c r="C123" s="19" t="s">
        <v>24</v>
      </c>
      <c r="D123" s="20" t="s">
        <v>981</v>
      </c>
      <c r="E123" s="12" t="s">
        <v>982</v>
      </c>
      <c r="F123" s="21" t="s">
        <v>983</v>
      </c>
      <c r="G123" s="19" t="s">
        <v>984</v>
      </c>
      <c r="H123" s="17" t="s">
        <v>985</v>
      </c>
      <c r="I123" s="19" t="s">
        <v>455</v>
      </c>
      <c r="J123" s="22" t="str">
        <f>HYPERLINK("mailto:kwidzyn@sluchmed.pl","kwidzyn@sluchmed.pl")</f>
        <v>kwidzyn@sluchmed.pl</v>
      </c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27" ht="15.75" customHeight="1">
      <c r="A124" s="8" t="s">
        <v>23</v>
      </c>
      <c r="B124" s="9">
        <v>123</v>
      </c>
      <c r="C124" s="19" t="s">
        <v>187</v>
      </c>
      <c r="D124" s="20" t="s">
        <v>987</v>
      </c>
      <c r="E124" s="12" t="s">
        <v>988</v>
      </c>
      <c r="F124" s="21" t="s">
        <v>990</v>
      </c>
      <c r="G124" s="19" t="s">
        <v>991</v>
      </c>
      <c r="H124" s="20" t="s">
        <v>386</v>
      </c>
      <c r="I124" s="19" t="s">
        <v>142</v>
      </c>
      <c r="J124" s="28" t="s">
        <v>411</v>
      </c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1:27" ht="15.75" customHeight="1">
      <c r="A125" s="8" t="s">
        <v>23</v>
      </c>
      <c r="B125" s="9">
        <v>124</v>
      </c>
      <c r="C125" s="19" t="s">
        <v>291</v>
      </c>
      <c r="D125" s="20" t="s">
        <v>994</v>
      </c>
      <c r="E125" s="12" t="s">
        <v>988</v>
      </c>
      <c r="F125" s="21" t="s">
        <v>990</v>
      </c>
      <c r="G125" s="19" t="s">
        <v>295</v>
      </c>
      <c r="H125" s="20" t="s">
        <v>995</v>
      </c>
      <c r="I125" s="19" t="s">
        <v>142</v>
      </c>
      <c r="J125" s="22" t="str">
        <f>HYPERLINK("mailto:legnica@sluchmed.pl","legnica@sluchmed.pl")</f>
        <v>legnica@sluchmed.pl</v>
      </c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1:27" ht="31.5" customHeight="1">
      <c r="A126" s="8" t="s">
        <v>23</v>
      </c>
      <c r="B126" s="9">
        <v>125</v>
      </c>
      <c r="C126" s="19" t="s">
        <v>24</v>
      </c>
      <c r="D126" s="20" t="s">
        <v>1001</v>
      </c>
      <c r="E126" s="12" t="s">
        <v>1002</v>
      </c>
      <c r="F126" s="21" t="s">
        <v>1003</v>
      </c>
      <c r="G126" s="19" t="s">
        <v>1004</v>
      </c>
      <c r="H126" s="20" t="s">
        <v>1005</v>
      </c>
      <c r="I126" s="19" t="s">
        <v>338</v>
      </c>
      <c r="J126" s="22" t="str">
        <f t="shared" ref="J126:J127" si="4">HYPERLINK("mailto:leszno@sluchmed.pl","leszno@sluchmed.pl")</f>
        <v>leszno@sluchmed.pl</v>
      </c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1:27" ht="15.75" customHeight="1">
      <c r="A127" s="8" t="s">
        <v>23</v>
      </c>
      <c r="B127" s="9">
        <v>126</v>
      </c>
      <c r="C127" s="19" t="s">
        <v>24</v>
      </c>
      <c r="D127" s="20" t="s">
        <v>1008</v>
      </c>
      <c r="E127" s="12" t="s">
        <v>1002</v>
      </c>
      <c r="F127" s="21" t="s">
        <v>1003</v>
      </c>
      <c r="G127" s="19" t="s">
        <v>1009</v>
      </c>
      <c r="H127" s="20" t="s">
        <v>1010</v>
      </c>
      <c r="I127" s="19" t="s">
        <v>338</v>
      </c>
      <c r="J127" s="22" t="str">
        <f t="shared" si="4"/>
        <v>leszno@sluchmed.pl</v>
      </c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1:27" ht="15.75" customHeight="1">
      <c r="A128" s="8" t="s">
        <v>23</v>
      </c>
      <c r="B128" s="9">
        <v>127</v>
      </c>
      <c r="C128" s="19" t="s">
        <v>180</v>
      </c>
      <c r="D128" s="20" t="s">
        <v>1012</v>
      </c>
      <c r="E128" s="12" t="s">
        <v>1013</v>
      </c>
      <c r="F128" s="21" t="s">
        <v>1014</v>
      </c>
      <c r="G128" s="19" t="s">
        <v>184</v>
      </c>
      <c r="H128" s="20" t="s">
        <v>1015</v>
      </c>
      <c r="I128" s="19" t="s">
        <v>142</v>
      </c>
      <c r="J128" s="22" t="str">
        <f>HYPERLINK("mailto:zgorzelec@sluchmed.pl","zgorzelec@sluchmed.pl")</f>
        <v>zgorzelec@sluchmed.pl</v>
      </c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1:27" ht="15.75" customHeight="1">
      <c r="A129" s="8" t="s">
        <v>23</v>
      </c>
      <c r="B129" s="9">
        <v>128</v>
      </c>
      <c r="C129" s="19" t="s">
        <v>24</v>
      </c>
      <c r="D129" s="20" t="s">
        <v>1016</v>
      </c>
      <c r="E129" s="12" t="s">
        <v>1017</v>
      </c>
      <c r="F129" s="21" t="s">
        <v>1018</v>
      </c>
      <c r="G129" s="19" t="s">
        <v>1019</v>
      </c>
      <c r="H129" s="20" t="s">
        <v>464</v>
      </c>
      <c r="I129" s="19" t="s">
        <v>362</v>
      </c>
      <c r="J129" s="22" t="str">
        <f>HYPERLINK("mailto:lezajsk@sluchmed.pl","lezajsk@sluchmed.pl")</f>
        <v>lezajsk@sluchmed.pl</v>
      </c>
      <c r="K129" s="23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 ht="31.5" customHeight="1">
      <c r="A130" s="8" t="s">
        <v>23</v>
      </c>
      <c r="B130" s="9">
        <v>129</v>
      </c>
      <c r="C130" s="19" t="s">
        <v>24</v>
      </c>
      <c r="D130" s="20" t="s">
        <v>1025</v>
      </c>
      <c r="E130" s="12" t="s">
        <v>1026</v>
      </c>
      <c r="F130" s="21" t="s">
        <v>1027</v>
      </c>
      <c r="G130" s="19" t="s">
        <v>1028</v>
      </c>
      <c r="H130" s="55" t="s">
        <v>464</v>
      </c>
      <c r="I130" s="19" t="s">
        <v>362</v>
      </c>
      <c r="J130" s="19" t="s">
        <v>1032</v>
      </c>
      <c r="K130" s="26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1:27" ht="15.75" customHeight="1">
      <c r="A131" s="8" t="s">
        <v>23</v>
      </c>
      <c r="B131" s="9">
        <v>130</v>
      </c>
      <c r="C131" s="19" t="s">
        <v>1033</v>
      </c>
      <c r="D131" s="20" t="s">
        <v>82</v>
      </c>
      <c r="E131" s="12" t="s">
        <v>1034</v>
      </c>
      <c r="F131" s="21" t="s">
        <v>1027</v>
      </c>
      <c r="G131" s="19" t="s">
        <v>1035</v>
      </c>
      <c r="H131" s="17" t="s">
        <v>1036</v>
      </c>
      <c r="I131" s="19" t="s">
        <v>362</v>
      </c>
      <c r="J131" s="19" t="s">
        <v>1032</v>
      </c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1:27" ht="31.5" customHeight="1">
      <c r="A132" s="8" t="s">
        <v>23</v>
      </c>
      <c r="B132" s="9">
        <v>131</v>
      </c>
      <c r="C132" s="19" t="s">
        <v>180</v>
      </c>
      <c r="D132" s="20" t="s">
        <v>1038</v>
      </c>
      <c r="E132" s="12" t="s">
        <v>1040</v>
      </c>
      <c r="F132" s="21" t="s">
        <v>1041</v>
      </c>
      <c r="G132" s="19" t="s">
        <v>184</v>
      </c>
      <c r="H132" s="20" t="s">
        <v>1042</v>
      </c>
      <c r="I132" s="19" t="s">
        <v>142</v>
      </c>
      <c r="J132" s="22" t="str">
        <f>HYPERLINK("mailto:zgorzelec@sluchmed.pl","zgorzelec@sluchmed.pl")</f>
        <v>zgorzelec@sluchmed.pl</v>
      </c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1:27" ht="15.75" customHeight="1">
      <c r="A133" s="8" t="s">
        <v>23</v>
      </c>
      <c r="B133" s="9">
        <v>132</v>
      </c>
      <c r="C133" s="19" t="s">
        <v>24</v>
      </c>
      <c r="D133" s="20" t="s">
        <v>1043</v>
      </c>
      <c r="E133" s="12" t="s">
        <v>1044</v>
      </c>
      <c r="F133" s="21" t="s">
        <v>1045</v>
      </c>
      <c r="G133" s="19" t="s">
        <v>1046</v>
      </c>
      <c r="H133" s="20" t="s">
        <v>1047</v>
      </c>
      <c r="I133" s="19" t="s">
        <v>32</v>
      </c>
      <c r="J133" s="19" t="s">
        <v>1048</v>
      </c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27" ht="15.75" customHeight="1">
      <c r="A134" s="8" t="s">
        <v>23</v>
      </c>
      <c r="B134" s="9">
        <v>133</v>
      </c>
      <c r="C134" s="19" t="s">
        <v>566</v>
      </c>
      <c r="D134" s="20" t="s">
        <v>1049</v>
      </c>
      <c r="E134" s="12" t="s">
        <v>1050</v>
      </c>
      <c r="F134" s="21" t="s">
        <v>1045</v>
      </c>
      <c r="G134" s="19" t="s">
        <v>1051</v>
      </c>
      <c r="H134" s="20" t="s">
        <v>1052</v>
      </c>
      <c r="I134" s="19" t="s">
        <v>32</v>
      </c>
      <c r="J134" s="22" t="str">
        <f>HYPERLINK("mailto:lubartow@sluchmed.pl","lubartow@sluchmed.pl")</f>
        <v>lubartow@sluchmed.pl</v>
      </c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1:27" ht="15.75" customHeight="1">
      <c r="A135" s="8" t="s">
        <v>23</v>
      </c>
      <c r="B135" s="9">
        <v>134</v>
      </c>
      <c r="C135" s="19" t="s">
        <v>187</v>
      </c>
      <c r="D135" s="20" t="s">
        <v>1056</v>
      </c>
      <c r="E135" s="12" t="s">
        <v>1057</v>
      </c>
      <c r="F135" s="21" t="s">
        <v>1058</v>
      </c>
      <c r="G135" s="19" t="s">
        <v>1059</v>
      </c>
      <c r="H135" s="20" t="s">
        <v>386</v>
      </c>
      <c r="I135" s="19" t="s">
        <v>142</v>
      </c>
      <c r="J135" s="28" t="s">
        <v>407</v>
      </c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27" ht="15.75" customHeight="1">
      <c r="A136" s="8" t="s">
        <v>23</v>
      </c>
      <c r="B136" s="9">
        <v>135</v>
      </c>
      <c r="C136" s="19" t="s">
        <v>285</v>
      </c>
      <c r="D136" s="20" t="s">
        <v>1060</v>
      </c>
      <c r="E136" s="12" t="s">
        <v>1057</v>
      </c>
      <c r="F136" s="21" t="s">
        <v>1058</v>
      </c>
      <c r="G136" s="19" t="s">
        <v>289</v>
      </c>
      <c r="H136" s="20" t="s">
        <v>1061</v>
      </c>
      <c r="I136" s="19" t="s">
        <v>142</v>
      </c>
      <c r="J136" s="22" t="str">
        <f>HYPERLINK("mailto:lubin@sluchmed.pl","lubin@sluchmed.pl")</f>
        <v>lubin@sluchmed.pl</v>
      </c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1:27" ht="15.75" customHeight="1">
      <c r="A137" s="8" t="s">
        <v>23</v>
      </c>
      <c r="B137" s="9">
        <v>136</v>
      </c>
      <c r="C137" s="19" t="s">
        <v>24</v>
      </c>
      <c r="D137" s="20" t="s">
        <v>1066</v>
      </c>
      <c r="E137" s="12" t="s">
        <v>1067</v>
      </c>
      <c r="F137" s="21" t="s">
        <v>1068</v>
      </c>
      <c r="G137" s="19" t="s">
        <v>1069</v>
      </c>
      <c r="H137" s="20" t="s">
        <v>1070</v>
      </c>
      <c r="I137" s="19" t="s">
        <v>32</v>
      </c>
      <c r="J137" s="19" t="s">
        <v>262</v>
      </c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</row>
    <row r="138" spans="1:27" ht="15.75" customHeight="1">
      <c r="A138" s="8" t="s">
        <v>23</v>
      </c>
      <c r="B138" s="9">
        <v>137</v>
      </c>
      <c r="C138" s="19" t="s">
        <v>24</v>
      </c>
      <c r="D138" s="20" t="s">
        <v>1072</v>
      </c>
      <c r="E138" s="12" t="s">
        <v>1073</v>
      </c>
      <c r="F138" s="21" t="s">
        <v>1068</v>
      </c>
      <c r="G138" s="19" t="s">
        <v>1075</v>
      </c>
      <c r="H138" s="20" t="s">
        <v>1076</v>
      </c>
      <c r="I138" s="19" t="s">
        <v>32</v>
      </c>
      <c r="J138" s="22" t="str">
        <f>HYPERLINK("mailto:lublin@sluchmed.pl","lublin@sluchmed.pl")</f>
        <v>lublin@sluchmed.pl</v>
      </c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</row>
    <row r="139" spans="1:27" ht="31.5" customHeight="1">
      <c r="A139" s="8" t="s">
        <v>23</v>
      </c>
      <c r="B139" s="9">
        <v>138</v>
      </c>
      <c r="C139" s="19" t="s">
        <v>1077</v>
      </c>
      <c r="D139" s="20" t="s">
        <v>1078</v>
      </c>
      <c r="E139" s="12" t="s">
        <v>1079</v>
      </c>
      <c r="F139" s="21" t="s">
        <v>1068</v>
      </c>
      <c r="G139" s="19" t="s">
        <v>1080</v>
      </c>
      <c r="H139" s="17" t="s">
        <v>1081</v>
      </c>
      <c r="I139" s="19" t="s">
        <v>32</v>
      </c>
      <c r="J139" s="22" t="str">
        <f>HYPERLINK("mailto:lublin2@sluchmed.pl","lublin2@sluchmed.pl")</f>
        <v>lublin2@sluchmed.pl</v>
      </c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1:27" ht="15.75" customHeight="1">
      <c r="A140" s="8" t="s">
        <v>23</v>
      </c>
      <c r="B140" s="9">
        <v>139</v>
      </c>
      <c r="C140" s="19" t="s">
        <v>24</v>
      </c>
      <c r="D140" s="20" t="s">
        <v>1083</v>
      </c>
      <c r="E140" s="12" t="s">
        <v>1084</v>
      </c>
      <c r="F140" s="21" t="s">
        <v>1068</v>
      </c>
      <c r="G140" s="19" t="s">
        <v>1085</v>
      </c>
      <c r="H140" s="17" t="s">
        <v>464</v>
      </c>
      <c r="I140" s="19" t="s">
        <v>32</v>
      </c>
      <c r="J140" s="22" t="str">
        <f>HYPERLINK("mailto:lublin3@sluchmed.pl","lublin3@sluchmed.pl")</f>
        <v>lublin3@sluchmed.pl</v>
      </c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1:27" ht="15.75" customHeight="1">
      <c r="A141" s="8" t="s">
        <v>23</v>
      </c>
      <c r="B141" s="9">
        <v>140</v>
      </c>
      <c r="C141" s="19" t="s">
        <v>24</v>
      </c>
      <c r="D141" s="20" t="s">
        <v>1087</v>
      </c>
      <c r="E141" s="12" t="s">
        <v>1088</v>
      </c>
      <c r="F141" s="21" t="s">
        <v>1068</v>
      </c>
      <c r="G141" s="19" t="s">
        <v>1089</v>
      </c>
      <c r="H141" s="20" t="s">
        <v>27</v>
      </c>
      <c r="I141" s="19" t="s">
        <v>32</v>
      </c>
      <c r="J141" s="22" t="str">
        <f>HYPERLINK("mailto:lublin4@sluchmed.pl","lublin4@sluchmed.pl")</f>
        <v>lublin4@sluchmed.pl</v>
      </c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1:27" ht="15.75" customHeight="1">
      <c r="A142" s="8" t="s">
        <v>23</v>
      </c>
      <c r="B142" s="9">
        <v>141</v>
      </c>
      <c r="C142" s="19" t="s">
        <v>1092</v>
      </c>
      <c r="D142" s="20" t="s">
        <v>1093</v>
      </c>
      <c r="E142" s="12" t="s">
        <v>1094</v>
      </c>
      <c r="F142" s="21" t="s">
        <v>1068</v>
      </c>
      <c r="G142" s="14" t="s">
        <v>1095</v>
      </c>
      <c r="H142" s="20" t="s">
        <v>1098</v>
      </c>
      <c r="I142" s="19" t="s">
        <v>32</v>
      </c>
      <c r="J142" s="35" t="str">
        <f>HYPERLINK("mailto:lublin5@sluchmed.pl","lublin5@sluchmed.pl")</f>
        <v>lublin5@sluchmed.pl</v>
      </c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1:27" ht="15.75" customHeight="1">
      <c r="A143" s="56" t="s">
        <v>23</v>
      </c>
      <c r="B143" s="57">
        <v>142</v>
      </c>
      <c r="C143" s="58"/>
      <c r="D143" s="59" t="s">
        <v>1108</v>
      </c>
      <c r="E143" s="60" t="s">
        <v>1109</v>
      </c>
      <c r="F143" s="61" t="s">
        <v>1068</v>
      </c>
      <c r="G143" s="62"/>
      <c r="H143" s="59" t="s">
        <v>1115</v>
      </c>
      <c r="I143" s="58" t="s">
        <v>32</v>
      </c>
      <c r="J143" s="63"/>
      <c r="K143" s="64" t="s">
        <v>1122</v>
      </c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</row>
    <row r="144" spans="1:27" ht="15.75" customHeight="1">
      <c r="A144" s="56" t="s">
        <v>23</v>
      </c>
      <c r="B144" s="57">
        <v>143</v>
      </c>
      <c r="C144" s="58"/>
      <c r="D144" s="59" t="s">
        <v>1123</v>
      </c>
      <c r="E144" s="60" t="s">
        <v>1124</v>
      </c>
      <c r="F144" s="61" t="s">
        <v>1068</v>
      </c>
      <c r="G144" s="62"/>
      <c r="H144" s="59" t="s">
        <v>1115</v>
      </c>
      <c r="I144" s="58" t="s">
        <v>32</v>
      </c>
      <c r="J144" s="63"/>
      <c r="K144" s="64" t="s">
        <v>1122</v>
      </c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</row>
    <row r="145" spans="1:27" ht="15.75" customHeight="1">
      <c r="A145" s="8" t="s">
        <v>23</v>
      </c>
      <c r="B145" s="9">
        <v>144</v>
      </c>
      <c r="C145" s="19" t="s">
        <v>24</v>
      </c>
      <c r="D145" s="20" t="s">
        <v>1125</v>
      </c>
      <c r="E145" s="12" t="s">
        <v>1126</v>
      </c>
      <c r="F145" s="21" t="s">
        <v>1127</v>
      </c>
      <c r="G145" s="19" t="s">
        <v>871</v>
      </c>
      <c r="H145" s="20" t="s">
        <v>263</v>
      </c>
      <c r="I145" s="19" t="s">
        <v>264</v>
      </c>
      <c r="J145" s="19" t="s">
        <v>1100</v>
      </c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1:27" ht="15.75" customHeight="1">
      <c r="A146" s="8" t="s">
        <v>23</v>
      </c>
      <c r="B146" s="9">
        <v>145</v>
      </c>
      <c r="C146" s="19" t="s">
        <v>148</v>
      </c>
      <c r="D146" s="20" t="s">
        <v>1128</v>
      </c>
      <c r="E146" s="12" t="s">
        <v>1129</v>
      </c>
      <c r="F146" s="21" t="s">
        <v>1130</v>
      </c>
      <c r="G146" s="19" t="s">
        <v>151</v>
      </c>
      <c r="H146" s="20" t="s">
        <v>1131</v>
      </c>
      <c r="I146" s="19" t="s">
        <v>142</v>
      </c>
      <c r="J146" s="22" t="str">
        <f>HYPERLINK("mailto:dzierzoniow@sluchmed.pl","dzierzoniow@sluchmed.pl")</f>
        <v>dzierzoniow@sluchmed.pl</v>
      </c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1:27" ht="15.75" customHeight="1">
      <c r="A147" s="8" t="s">
        <v>23</v>
      </c>
      <c r="B147" s="9">
        <v>146</v>
      </c>
      <c r="C147" s="19" t="s">
        <v>1133</v>
      </c>
      <c r="D147" s="20" t="s">
        <v>1134</v>
      </c>
      <c r="E147" s="12" t="s">
        <v>1135</v>
      </c>
      <c r="F147" s="21" t="s">
        <v>1136</v>
      </c>
      <c r="G147" s="19" t="s">
        <v>1137</v>
      </c>
      <c r="H147" s="20" t="s">
        <v>1138</v>
      </c>
      <c r="I147" s="19" t="s">
        <v>98</v>
      </c>
      <c r="J147" s="22" t="str">
        <f>HYPERLINK("mailto:bialystok@sluchmed.pl","bialystok@sluchmed.pl")</f>
        <v>bialystok@sluchmed.pl</v>
      </c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1:27" ht="15.75" customHeight="1">
      <c r="A148" s="8" t="s">
        <v>23</v>
      </c>
      <c r="B148" s="9">
        <v>147</v>
      </c>
      <c r="C148" s="19" t="s">
        <v>1142</v>
      </c>
      <c r="D148" s="20" t="s">
        <v>1143</v>
      </c>
      <c r="E148" s="12" t="s">
        <v>1145</v>
      </c>
      <c r="F148" s="21" t="s">
        <v>1147</v>
      </c>
      <c r="G148" s="19" t="s">
        <v>1149</v>
      </c>
      <c r="H148" s="20" t="s">
        <v>1150</v>
      </c>
      <c r="I148" s="19" t="s">
        <v>32</v>
      </c>
      <c r="J148" s="22" t="str">
        <f t="shared" ref="J148:J149" si="5">HYPERLINK("mailto:leczna@sluchmed.pl","leczna@sluchmed.pl")</f>
        <v>leczna@sluchmed.pl</v>
      </c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1:27" ht="15.75" customHeight="1">
      <c r="A149" s="8" t="s">
        <v>23</v>
      </c>
      <c r="B149" s="9">
        <v>148</v>
      </c>
      <c r="C149" s="19" t="s">
        <v>24</v>
      </c>
      <c r="D149" s="20" t="s">
        <v>1152</v>
      </c>
      <c r="E149" s="12" t="s">
        <v>1153</v>
      </c>
      <c r="F149" s="21" t="s">
        <v>1147</v>
      </c>
      <c r="G149" s="19" t="s">
        <v>1149</v>
      </c>
      <c r="H149" s="20" t="s">
        <v>1154</v>
      </c>
      <c r="I149" s="19" t="s">
        <v>32</v>
      </c>
      <c r="J149" s="22" t="str">
        <f t="shared" si="5"/>
        <v>leczna@sluchmed.pl</v>
      </c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1:27" ht="31.5" customHeight="1">
      <c r="A150" s="8" t="s">
        <v>23</v>
      </c>
      <c r="B150" s="9">
        <v>149</v>
      </c>
      <c r="C150" s="19" t="s">
        <v>24</v>
      </c>
      <c r="D150" s="20" t="s">
        <v>1155</v>
      </c>
      <c r="E150" s="12" t="s">
        <v>1158</v>
      </c>
      <c r="F150" s="21" t="s">
        <v>1159</v>
      </c>
      <c r="G150" s="19" t="s">
        <v>1160</v>
      </c>
      <c r="H150" s="20" t="s">
        <v>464</v>
      </c>
      <c r="I150" s="19" t="s">
        <v>1161</v>
      </c>
      <c r="J150" s="22" t="str">
        <f>HYPERLINK("mailto:leczyca@sluchmed.pl","leczyca@sluchmed.pl")</f>
        <v>leczyca@sluchmed.pl</v>
      </c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1:27" ht="15.75" customHeight="1">
      <c r="A151" s="8" t="s">
        <v>23</v>
      </c>
      <c r="B151" s="9">
        <v>150</v>
      </c>
      <c r="C151" s="19" t="s">
        <v>24</v>
      </c>
      <c r="D151" s="20" t="s">
        <v>1164</v>
      </c>
      <c r="E151" s="12" t="s">
        <v>1165</v>
      </c>
      <c r="F151" s="21" t="s">
        <v>1166</v>
      </c>
      <c r="G151" s="19" t="s">
        <v>833</v>
      </c>
      <c r="H151" s="17" t="s">
        <v>1168</v>
      </c>
      <c r="I151" s="19" t="s">
        <v>98</v>
      </c>
      <c r="J151" s="22" t="str">
        <f>HYPERLINK("mailto:lomza@sluchmed.pl","lomza@sluchmed.pl")</f>
        <v>lomza@sluchmed.pl</v>
      </c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1:27" ht="15.75" customHeight="1">
      <c r="A152" s="8" t="s">
        <v>23</v>
      </c>
      <c r="B152" s="9">
        <v>151</v>
      </c>
      <c r="C152" s="14" t="s">
        <v>24</v>
      </c>
      <c r="D152" s="20" t="s">
        <v>1173</v>
      </c>
      <c r="E152" s="12" t="s">
        <v>1174</v>
      </c>
      <c r="F152" s="21" t="s">
        <v>1175</v>
      </c>
      <c r="G152" s="19" t="s">
        <v>1176</v>
      </c>
      <c r="H152" s="17" t="s">
        <v>464</v>
      </c>
      <c r="I152" s="19" t="s">
        <v>39</v>
      </c>
      <c r="J152" s="22" t="str">
        <f>HYPERLINK("mailto:losice@sluchmed.pl","losice@sluchmed.pl")</f>
        <v>losice@sluchmed.pl</v>
      </c>
      <c r="K152" s="23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 ht="15.75" customHeight="1">
      <c r="A153" s="8" t="s">
        <v>23</v>
      </c>
      <c r="B153" s="9">
        <v>152</v>
      </c>
      <c r="C153" s="14" t="s">
        <v>24</v>
      </c>
      <c r="D153" s="20" t="s">
        <v>1179</v>
      </c>
      <c r="E153" s="12" t="s">
        <v>1180</v>
      </c>
      <c r="F153" s="21" t="s">
        <v>1181</v>
      </c>
      <c r="G153" s="19" t="s">
        <v>1182</v>
      </c>
      <c r="H153" s="20" t="s">
        <v>1183</v>
      </c>
      <c r="I153" s="19" t="s">
        <v>1161</v>
      </c>
      <c r="J153" s="35" t="str">
        <f>HYPERLINK("mailto:lodz@sluchmed.pl","lodz@sluchmed.pl")</f>
        <v>lodz@sluchmed.pl</v>
      </c>
      <c r="K153" s="23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 ht="31.5" customHeight="1">
      <c r="A154" s="8" t="s">
        <v>23</v>
      </c>
      <c r="B154" s="9">
        <v>153</v>
      </c>
      <c r="C154" s="14" t="s">
        <v>24</v>
      </c>
      <c r="D154" s="20" t="s">
        <v>1186</v>
      </c>
      <c r="E154" s="16" t="s">
        <v>1187</v>
      </c>
      <c r="F154" s="21" t="s">
        <v>1181</v>
      </c>
      <c r="G154" s="14" t="s">
        <v>1188</v>
      </c>
      <c r="H154" s="20" t="s">
        <v>464</v>
      </c>
      <c r="I154" s="19" t="s">
        <v>1161</v>
      </c>
      <c r="J154" s="35" t="str">
        <f>HYPERLINK("mailto:lodz2@sluchmed.pl","lodz2@sluchmed.pl")</f>
        <v>lodz2@sluchmed.pl</v>
      </c>
      <c r="K154" s="23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 ht="15.75" customHeight="1">
      <c r="A155" s="8" t="s">
        <v>23</v>
      </c>
      <c r="B155" s="9">
        <v>154</v>
      </c>
      <c r="C155" s="14" t="s">
        <v>24</v>
      </c>
      <c r="D155" s="20" t="s">
        <v>1192</v>
      </c>
      <c r="E155" s="16" t="s">
        <v>1193</v>
      </c>
      <c r="F155" s="21" t="s">
        <v>1181</v>
      </c>
      <c r="G155" s="33" t="s">
        <v>1194</v>
      </c>
      <c r="H155" s="17" t="s">
        <v>192</v>
      </c>
      <c r="I155" s="19" t="s">
        <v>1161</v>
      </c>
      <c r="J155" s="35" t="str">
        <f>HYPERLINK("mailto:lodz3@sluchmed.pl","lodz3@sluchmed.pl")</f>
        <v>lodz3@sluchmed.pl</v>
      </c>
      <c r="K155" s="23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 ht="31.5" customHeight="1">
      <c r="A156" s="8" t="s">
        <v>23</v>
      </c>
      <c r="B156" s="9">
        <v>155</v>
      </c>
      <c r="C156" s="19" t="s">
        <v>1199</v>
      </c>
      <c r="D156" s="20" t="s">
        <v>1200</v>
      </c>
      <c r="E156" s="12" t="s">
        <v>1201</v>
      </c>
      <c r="F156" s="21" t="s">
        <v>1202</v>
      </c>
      <c r="G156" s="19" t="s">
        <v>1203</v>
      </c>
      <c r="H156" s="52" t="s">
        <v>1204</v>
      </c>
      <c r="I156" s="19" t="s">
        <v>32</v>
      </c>
      <c r="J156" s="22" t="str">
        <f t="shared" ref="J156:J157" si="6">HYPERLINK("mailto:lukow@sluchmed.pl","lukow@sluchmed.pl")</f>
        <v>lukow@sluchmed.pl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ht="15.75" customHeight="1">
      <c r="A157" s="8" t="s">
        <v>23</v>
      </c>
      <c r="B157" s="9">
        <v>156</v>
      </c>
      <c r="C157" s="19" t="s">
        <v>24</v>
      </c>
      <c r="D157" s="20" t="s">
        <v>1210</v>
      </c>
      <c r="E157" s="12" t="s">
        <v>1201</v>
      </c>
      <c r="F157" s="21" t="s">
        <v>1202</v>
      </c>
      <c r="G157" s="19" t="s">
        <v>1203</v>
      </c>
      <c r="H157" s="20" t="s">
        <v>27</v>
      </c>
      <c r="I157" s="19" t="s">
        <v>32</v>
      </c>
      <c r="J157" s="22" t="str">
        <f t="shared" si="6"/>
        <v>lukow@sluchmed.pl</v>
      </c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1:27" ht="31.5" customHeight="1">
      <c r="A158" s="8" t="s">
        <v>23</v>
      </c>
      <c r="B158" s="9">
        <v>157</v>
      </c>
      <c r="C158" s="19" t="s">
        <v>29</v>
      </c>
      <c r="D158" s="20" t="s">
        <v>1211</v>
      </c>
      <c r="E158" s="12" t="s">
        <v>1212</v>
      </c>
      <c r="F158" s="21" t="s">
        <v>1213</v>
      </c>
      <c r="G158" s="19" t="s">
        <v>1214</v>
      </c>
      <c r="H158" s="20" t="s">
        <v>1215</v>
      </c>
      <c r="I158" s="19" t="s">
        <v>39</v>
      </c>
      <c r="J158" s="19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</row>
    <row r="159" spans="1:27" ht="31.5" customHeight="1">
      <c r="A159" s="8" t="s">
        <v>23</v>
      </c>
      <c r="B159" s="9">
        <v>158</v>
      </c>
      <c r="C159" s="19" t="s">
        <v>24</v>
      </c>
      <c r="D159" s="20" t="s">
        <v>1218</v>
      </c>
      <c r="E159" s="12" t="s">
        <v>1219</v>
      </c>
      <c r="F159" s="21" t="s">
        <v>1220</v>
      </c>
      <c r="G159" s="65" t="s">
        <v>1221</v>
      </c>
      <c r="H159" s="11" t="s">
        <v>464</v>
      </c>
      <c r="I159" s="19" t="s">
        <v>455</v>
      </c>
      <c r="J159" s="22" t="str">
        <f>HYPERLINK("mailto:malbork@sluchmed.pl","malbork@sluchmed.pl")</f>
        <v>malbork@sluchmed.pl</v>
      </c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</row>
    <row r="160" spans="1:27" ht="15.75" customHeight="1">
      <c r="A160" s="8" t="s">
        <v>23</v>
      </c>
      <c r="B160" s="9">
        <v>159</v>
      </c>
      <c r="C160" s="19" t="s">
        <v>810</v>
      </c>
      <c r="D160" s="20" t="s">
        <v>1224</v>
      </c>
      <c r="E160" s="12" t="s">
        <v>1225</v>
      </c>
      <c r="F160" s="21" t="s">
        <v>1226</v>
      </c>
      <c r="G160" s="19" t="s">
        <v>1227</v>
      </c>
      <c r="H160" s="20" t="s">
        <v>1228</v>
      </c>
      <c r="I160" s="19" t="s">
        <v>39</v>
      </c>
      <c r="J160" s="19" t="s">
        <v>817</v>
      </c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</row>
    <row r="161" spans="1:27" ht="15.75" customHeight="1">
      <c r="A161" s="8" t="s">
        <v>23</v>
      </c>
      <c r="B161" s="9">
        <v>160</v>
      </c>
      <c r="C161" s="19" t="s">
        <v>1229</v>
      </c>
      <c r="D161" s="20" t="s">
        <v>1230</v>
      </c>
      <c r="E161" s="12" t="s">
        <v>1231</v>
      </c>
      <c r="F161" s="21" t="s">
        <v>1232</v>
      </c>
      <c r="G161" s="37" t="s">
        <v>1233</v>
      </c>
      <c r="H161" s="20" t="s">
        <v>1234</v>
      </c>
      <c r="I161" s="19" t="s">
        <v>142</v>
      </c>
      <c r="J161" s="22" t="str">
        <f>HYPERLINK("mailto:walbrzych-slowackiego@sluchmed.pl","walbrzych-slowackiego@sluchmed.pl")</f>
        <v>walbrzych-slowackiego@sluchmed.pl</v>
      </c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</row>
    <row r="162" spans="1:27" ht="15.75" customHeight="1">
      <c r="A162" s="8" t="s">
        <v>23</v>
      </c>
      <c r="B162" s="9">
        <v>161</v>
      </c>
      <c r="C162" s="19" t="s">
        <v>162</v>
      </c>
      <c r="D162" s="20" t="s">
        <v>1239</v>
      </c>
      <c r="E162" s="19" t="s">
        <v>1240</v>
      </c>
      <c r="F162" s="21" t="s">
        <v>1241</v>
      </c>
      <c r="G162" s="19" t="s">
        <v>165</v>
      </c>
      <c r="H162" s="20" t="s">
        <v>1242</v>
      </c>
      <c r="I162" s="19" t="s">
        <v>142</v>
      </c>
      <c r="J162" s="22" t="str">
        <f>HYPERLINK("mailto:olesnica-daszynskiego@sluchmed.pl","olesnica-daszynskiego@sluchmed.pl")</f>
        <v>olesnica-daszynskiego@sluchmed.pl</v>
      </c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1:27" ht="31.5" customHeight="1">
      <c r="A163" s="8" t="s">
        <v>23</v>
      </c>
      <c r="B163" s="9">
        <v>162</v>
      </c>
      <c r="C163" s="19" t="s">
        <v>29</v>
      </c>
      <c r="D163" s="20" t="s">
        <v>1243</v>
      </c>
      <c r="E163" s="12" t="s">
        <v>1244</v>
      </c>
      <c r="F163" s="21" t="s">
        <v>1245</v>
      </c>
      <c r="G163" s="19" t="s">
        <v>1247</v>
      </c>
      <c r="H163" s="20" t="s">
        <v>1248</v>
      </c>
      <c r="I163" s="19" t="s">
        <v>338</v>
      </c>
      <c r="J163" s="22" t="str">
        <f>HYPERLINK("mailto:poznan@sluchmed.pl","poznan@sluchmed.pl")</f>
        <v>poznan@sluchmed.pl</v>
      </c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 spans="1:27" ht="31.5" customHeight="1">
      <c r="A164" s="8" t="s">
        <v>23</v>
      </c>
      <c r="B164" s="9">
        <v>163</v>
      </c>
      <c r="C164" s="14" t="s">
        <v>412</v>
      </c>
      <c r="D164" s="20" t="s">
        <v>1251</v>
      </c>
      <c r="E164" s="12" t="s">
        <v>1252</v>
      </c>
      <c r="F164" s="21" t="s">
        <v>1253</v>
      </c>
      <c r="G164" s="37" t="s">
        <v>1254</v>
      </c>
      <c r="H164" s="17" t="s">
        <v>1115</v>
      </c>
      <c r="I164" s="19" t="s">
        <v>32</v>
      </c>
      <c r="J164" s="22" t="str">
        <f>HYPERLINK("mailto:mpodlaski@sluchmed.pl","mpodlaski@sluchmed.pl")</f>
        <v>mpodlaski@sluchmed.pl</v>
      </c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 spans="1:27" ht="31.5" customHeight="1">
      <c r="A165" s="8" t="s">
        <v>23</v>
      </c>
      <c r="B165" s="9">
        <v>164</v>
      </c>
      <c r="C165" s="14" t="s">
        <v>1256</v>
      </c>
      <c r="D165" s="20" t="s">
        <v>1257</v>
      </c>
      <c r="E165" s="12" t="s">
        <v>1252</v>
      </c>
      <c r="F165" s="21" t="s">
        <v>1253</v>
      </c>
      <c r="G165" s="33" t="s">
        <v>1258</v>
      </c>
      <c r="H165" s="17" t="s">
        <v>1259</v>
      </c>
      <c r="I165" s="19" t="s">
        <v>32</v>
      </c>
      <c r="J165" s="35" t="str">
        <f>HYPERLINK("mailto:mpodlaski2@sluchmed.pl","mpodlaski2@sluchmed.pl")</f>
        <v>mpodlaski2@sluchmed.pl</v>
      </c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1:27" ht="15.75" customHeight="1">
      <c r="A166" s="8" t="s">
        <v>23</v>
      </c>
      <c r="B166" s="9">
        <v>165</v>
      </c>
      <c r="C166" s="19" t="s">
        <v>700</v>
      </c>
      <c r="D166" s="20" t="s">
        <v>1261</v>
      </c>
      <c r="E166" s="12" t="s">
        <v>1262</v>
      </c>
      <c r="F166" s="21" t="s">
        <v>1263</v>
      </c>
      <c r="G166" s="19" t="s">
        <v>1264</v>
      </c>
      <c r="H166" s="20" t="s">
        <v>707</v>
      </c>
      <c r="I166" s="19" t="s">
        <v>264</v>
      </c>
      <c r="J166" s="22" t="str">
        <f>HYPERLINK("mailto:mikolow@sluchmed.pl","mikolow@sluchmed.pl")</f>
        <v>mikolow@sluchmed.pl</v>
      </c>
      <c r="K166" s="23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 ht="15.75" customHeight="1">
      <c r="A167" s="8" t="s">
        <v>23</v>
      </c>
      <c r="B167" s="9">
        <v>166</v>
      </c>
      <c r="C167" s="19" t="s">
        <v>187</v>
      </c>
      <c r="D167" s="20" t="s">
        <v>1268</v>
      </c>
      <c r="E167" s="12" t="s">
        <v>1269</v>
      </c>
      <c r="F167" s="21" t="s">
        <v>1270</v>
      </c>
      <c r="G167" s="19" t="s">
        <v>1271</v>
      </c>
      <c r="H167" s="20" t="s">
        <v>1272</v>
      </c>
      <c r="I167" s="19" t="s">
        <v>142</v>
      </c>
      <c r="J167" s="28" t="s">
        <v>1273</v>
      </c>
      <c r="K167" s="23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 ht="15.75" customHeight="1">
      <c r="A168" s="8" t="s">
        <v>23</v>
      </c>
      <c r="B168" s="9">
        <v>167</v>
      </c>
      <c r="C168" s="19" t="s">
        <v>1276</v>
      </c>
      <c r="D168" s="20" t="s">
        <v>1277</v>
      </c>
      <c r="E168" s="12" t="s">
        <v>1269</v>
      </c>
      <c r="F168" s="21" t="s">
        <v>1270</v>
      </c>
      <c r="G168" s="19" t="s">
        <v>1278</v>
      </c>
      <c r="H168" s="20" t="s">
        <v>1279</v>
      </c>
      <c r="I168" s="19" t="s">
        <v>142</v>
      </c>
      <c r="J168" s="22" t="str">
        <f>HYPERLINK("mailto:milicz@sluchmed.pl","milicz@sluchmed.pl")</f>
        <v>milicz@sluchmed.pl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 ht="15.75" customHeight="1">
      <c r="A169" s="8" t="s">
        <v>23</v>
      </c>
      <c r="B169" s="9">
        <v>168</v>
      </c>
      <c r="C169" s="19" t="s">
        <v>1282</v>
      </c>
      <c r="D169" s="20" t="s">
        <v>1283</v>
      </c>
      <c r="E169" s="12" t="s">
        <v>1284</v>
      </c>
      <c r="F169" s="21" t="s">
        <v>1285</v>
      </c>
      <c r="G169" s="19" t="s">
        <v>1286</v>
      </c>
      <c r="H169" s="17" t="s">
        <v>1287</v>
      </c>
      <c r="I169" s="19" t="s">
        <v>98</v>
      </c>
      <c r="J169" s="22" t="str">
        <f>HYPERLINK("mailto:bialystok2@sluchmed.pl","bialystok2@sluchmed.pl")</f>
        <v>bialystok2@sluchmed.pl</v>
      </c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</row>
    <row r="170" spans="1:27" ht="15.75" customHeight="1">
      <c r="A170" s="8" t="s">
        <v>23</v>
      </c>
      <c r="B170" s="9">
        <v>169</v>
      </c>
      <c r="C170" s="19" t="s">
        <v>24</v>
      </c>
      <c r="D170" s="20" t="s">
        <v>1292</v>
      </c>
      <c r="E170" s="12" t="s">
        <v>1293</v>
      </c>
      <c r="F170" s="21" t="s">
        <v>1295</v>
      </c>
      <c r="G170" s="19" t="s">
        <v>1297</v>
      </c>
      <c r="H170" s="20" t="s">
        <v>1299</v>
      </c>
      <c r="I170" s="19" t="s">
        <v>13</v>
      </c>
      <c r="J170" s="35" t="str">
        <f>HYPERLINK("mailto:myslenice@sluchmed.pl","myslenice@sluchmed.pl")</f>
        <v>myslenice@sluchmed.pl</v>
      </c>
      <c r="K170" s="23" t="s">
        <v>1302</v>
      </c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1:27" ht="31.5" customHeight="1">
      <c r="A171" s="8" t="s">
        <v>23</v>
      </c>
      <c r="B171" s="9">
        <v>170</v>
      </c>
      <c r="C171" s="19" t="s">
        <v>1305</v>
      </c>
      <c r="D171" s="20" t="s">
        <v>1306</v>
      </c>
      <c r="E171" s="12" t="s">
        <v>1307</v>
      </c>
      <c r="F171" s="21" t="s">
        <v>1308</v>
      </c>
      <c r="G171" s="19" t="s">
        <v>1309</v>
      </c>
      <c r="H171" s="20" t="s">
        <v>1310</v>
      </c>
      <c r="I171" s="19" t="s">
        <v>13</v>
      </c>
      <c r="J171" s="22" t="str">
        <f>HYPERLINK("mailto:krakow@sluchmed.pl","krakow@sluchmed.pl")</f>
        <v>krakow@sluchmed.pl</v>
      </c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</row>
    <row r="172" spans="1:27" ht="31.5" customHeight="1">
      <c r="A172" s="8" t="s">
        <v>23</v>
      </c>
      <c r="B172" s="9">
        <v>171</v>
      </c>
      <c r="C172" s="14" t="s">
        <v>24</v>
      </c>
      <c r="D172" s="15" t="s">
        <v>1315</v>
      </c>
      <c r="E172" s="16" t="s">
        <v>1316</v>
      </c>
      <c r="F172" s="15" t="s">
        <v>1317</v>
      </c>
      <c r="G172" s="14" t="s">
        <v>1318</v>
      </c>
      <c r="H172" s="17" t="s">
        <v>1319</v>
      </c>
      <c r="I172" s="19" t="s">
        <v>362</v>
      </c>
      <c r="J172" s="22" t="str">
        <f>HYPERLINK("mailto:nisko@sluchmed.pl","nisko@sluchmed.pl")</f>
        <v>nisko@sluchmed.pl</v>
      </c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</row>
    <row r="173" spans="1:27" ht="31.5" customHeight="1">
      <c r="A173" s="8" t="s">
        <v>23</v>
      </c>
      <c r="B173" s="9">
        <v>172</v>
      </c>
      <c r="C173" s="14" t="s">
        <v>1321</v>
      </c>
      <c r="D173" s="21" t="s">
        <v>1322</v>
      </c>
      <c r="E173" s="12" t="s">
        <v>1316</v>
      </c>
      <c r="F173" s="21" t="s">
        <v>1317</v>
      </c>
      <c r="G173" s="14" t="s">
        <v>1318</v>
      </c>
      <c r="H173" s="17" t="s">
        <v>1323</v>
      </c>
      <c r="I173" s="19" t="s">
        <v>362</v>
      </c>
      <c r="J173" s="66" t="s">
        <v>1324</v>
      </c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</row>
    <row r="174" spans="1:27" ht="15.75" customHeight="1">
      <c r="A174" s="8" t="s">
        <v>23</v>
      </c>
      <c r="B174" s="9">
        <v>173</v>
      </c>
      <c r="C174" s="19" t="s">
        <v>1328</v>
      </c>
      <c r="D174" s="20" t="s">
        <v>1329</v>
      </c>
      <c r="E174" s="12" t="s">
        <v>1330</v>
      </c>
      <c r="F174" s="21" t="s">
        <v>1331</v>
      </c>
      <c r="G174" s="19" t="s">
        <v>1332</v>
      </c>
      <c r="H174" s="20" t="s">
        <v>464</v>
      </c>
      <c r="I174" s="19" t="s">
        <v>362</v>
      </c>
      <c r="J174" s="22" t="str">
        <f>HYPERLINK("mailto:ndeba@sluchmed.pl","ndeba@sluchmed.pl")</f>
        <v>ndeba@sluchmed.pl</v>
      </c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</row>
    <row r="175" spans="1:27" ht="15.75" customHeight="1">
      <c r="A175" s="8" t="s">
        <v>23</v>
      </c>
      <c r="B175" s="9">
        <v>174</v>
      </c>
      <c r="C175" s="14" t="s">
        <v>1337</v>
      </c>
      <c r="D175" s="21" t="s">
        <v>1338</v>
      </c>
      <c r="E175" s="12" t="s">
        <v>1330</v>
      </c>
      <c r="F175" s="21" t="s">
        <v>1331</v>
      </c>
      <c r="G175" s="14" t="s">
        <v>1332</v>
      </c>
      <c r="H175" s="20" t="s">
        <v>1339</v>
      </c>
      <c r="I175" s="19" t="s">
        <v>362</v>
      </c>
      <c r="J175" s="14" t="s">
        <v>1340</v>
      </c>
      <c r="K175" s="23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</row>
    <row r="176" spans="1:27" ht="15.75" customHeight="1">
      <c r="A176" s="8" t="s">
        <v>23</v>
      </c>
      <c r="B176" s="9">
        <v>175</v>
      </c>
      <c r="C176" s="14" t="s">
        <v>24</v>
      </c>
      <c r="D176" s="21" t="s">
        <v>1341</v>
      </c>
      <c r="E176" s="12" t="s">
        <v>1330</v>
      </c>
      <c r="F176" s="21" t="s">
        <v>1331</v>
      </c>
      <c r="G176" s="14" t="s">
        <v>1342</v>
      </c>
      <c r="H176" s="17" t="s">
        <v>1343</v>
      </c>
      <c r="I176" s="19" t="s">
        <v>362</v>
      </c>
      <c r="J176" s="14"/>
      <c r="K176" s="23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</row>
    <row r="177" spans="1:27" ht="15.75" customHeight="1">
      <c r="A177" s="8" t="s">
        <v>23</v>
      </c>
      <c r="B177" s="9">
        <v>176</v>
      </c>
      <c r="C177" s="14" t="s">
        <v>1344</v>
      </c>
      <c r="D177" s="20" t="s">
        <v>1345</v>
      </c>
      <c r="E177" s="12" t="s">
        <v>1346</v>
      </c>
      <c r="F177" s="21" t="s">
        <v>1347</v>
      </c>
      <c r="G177" s="19" t="s">
        <v>1348</v>
      </c>
      <c r="H177" s="17" t="s">
        <v>1349</v>
      </c>
      <c r="I177" s="19" t="s">
        <v>142</v>
      </c>
      <c r="J177" s="22" t="str">
        <f t="shared" ref="J177:J179" si="7">HYPERLINK("mailto:nowaruda@sluchmed.pl","nowaruda@sluchmed.pl")</f>
        <v>nowaruda@sluchmed.pl</v>
      </c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</row>
    <row r="178" spans="1:27" ht="15.75" customHeight="1">
      <c r="A178" s="8" t="s">
        <v>23</v>
      </c>
      <c r="B178" s="9">
        <v>177</v>
      </c>
      <c r="C178" s="19" t="s">
        <v>1353</v>
      </c>
      <c r="D178" s="20" t="s">
        <v>1354</v>
      </c>
      <c r="E178" s="19" t="s">
        <v>1346</v>
      </c>
      <c r="F178" s="21" t="s">
        <v>1347</v>
      </c>
      <c r="G178" s="32">
        <v>601527474</v>
      </c>
      <c r="H178" s="20" t="s">
        <v>1358</v>
      </c>
      <c r="I178" s="19" t="s">
        <v>142</v>
      </c>
      <c r="J178" s="22" t="str">
        <f t="shared" si="7"/>
        <v>nowaruda@sluchmed.pl</v>
      </c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</row>
    <row r="179" spans="1:27" ht="31.5" customHeight="1">
      <c r="A179" s="8" t="s">
        <v>23</v>
      </c>
      <c r="B179" s="9">
        <v>178</v>
      </c>
      <c r="C179" s="14" t="s">
        <v>24</v>
      </c>
      <c r="D179" s="20" t="s">
        <v>1360</v>
      </c>
      <c r="E179" s="12" t="s">
        <v>1361</v>
      </c>
      <c r="F179" s="21" t="s">
        <v>1362</v>
      </c>
      <c r="G179" s="19" t="s">
        <v>1363</v>
      </c>
      <c r="H179" s="17" t="s">
        <v>1364</v>
      </c>
      <c r="I179" s="19" t="s">
        <v>142</v>
      </c>
      <c r="J179" s="22" t="str">
        <f t="shared" si="7"/>
        <v>nowaruda@sluchmed.pl</v>
      </c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</row>
    <row r="180" spans="1:27" ht="47.25" customHeight="1">
      <c r="A180" s="8" t="s">
        <v>23</v>
      </c>
      <c r="B180" s="9">
        <v>179</v>
      </c>
      <c r="C180" s="14" t="s">
        <v>24</v>
      </c>
      <c r="D180" s="20" t="s">
        <v>1369</v>
      </c>
      <c r="E180" s="12" t="s">
        <v>1370</v>
      </c>
      <c r="F180" s="21" t="s">
        <v>1371</v>
      </c>
      <c r="G180" s="19" t="s">
        <v>1372</v>
      </c>
      <c r="H180" s="17" t="s">
        <v>1373</v>
      </c>
      <c r="I180" s="19" t="s">
        <v>39</v>
      </c>
      <c r="J180" s="35" t="str">
        <f>HYPERLINK("mailto:ndmazowiecki@sluchmed.pl","ndmazowiecki@sluchmed.pl")</f>
        <v>ndmazowiecki@sluchmed.pl</v>
      </c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</row>
    <row r="181" spans="1:27" ht="31.5" customHeight="1">
      <c r="A181" s="8" t="s">
        <v>23</v>
      </c>
      <c r="B181" s="9">
        <v>180</v>
      </c>
      <c r="C181" s="14" t="s">
        <v>24</v>
      </c>
      <c r="D181" s="17" t="s">
        <v>1376</v>
      </c>
      <c r="E181" s="16" t="s">
        <v>1377</v>
      </c>
      <c r="F181" s="21" t="s">
        <v>1378</v>
      </c>
      <c r="G181" s="19" t="s">
        <v>1379</v>
      </c>
      <c r="H181" s="17" t="s">
        <v>1380</v>
      </c>
      <c r="I181" s="19" t="s">
        <v>13</v>
      </c>
      <c r="J181" s="35" t="str">
        <f>HYPERLINK("mailto:nsacz@sluchmed.pl","nsacz@sluchmed.pl")</f>
        <v>nsacz@sluchmed.pl</v>
      </c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</row>
    <row r="182" spans="1:27" ht="31.5" customHeight="1">
      <c r="A182" s="8" t="s">
        <v>23</v>
      </c>
      <c r="B182" s="9">
        <v>181</v>
      </c>
      <c r="C182" s="19" t="s">
        <v>207</v>
      </c>
      <c r="D182" s="20" t="s">
        <v>1390</v>
      </c>
      <c r="E182" s="12" t="s">
        <v>1391</v>
      </c>
      <c r="F182" s="21" t="s">
        <v>1392</v>
      </c>
      <c r="G182" s="19" t="s">
        <v>211</v>
      </c>
      <c r="H182" s="20" t="s">
        <v>1358</v>
      </c>
      <c r="I182" s="19" t="s">
        <v>142</v>
      </c>
      <c r="J182" s="22" t="str">
        <f t="shared" ref="J182:J183" si="8">HYPERLINK("mailto:wroclaw-komandorska@sluchmed.pl","wroclaw-komandorska@sluchmed.pl")</f>
        <v>wroclaw-komandorska@sluchmed.pl</v>
      </c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</row>
    <row r="183" spans="1:27" ht="31.5" customHeight="1">
      <c r="A183" s="8" t="s">
        <v>23</v>
      </c>
      <c r="B183" s="9">
        <v>182</v>
      </c>
      <c r="C183" s="19" t="s">
        <v>207</v>
      </c>
      <c r="D183" s="20" t="s">
        <v>1394</v>
      </c>
      <c r="E183" s="12" t="s">
        <v>1391</v>
      </c>
      <c r="F183" s="21" t="s">
        <v>1392</v>
      </c>
      <c r="G183" s="19" t="s">
        <v>211</v>
      </c>
      <c r="H183" s="20" t="s">
        <v>1395</v>
      </c>
      <c r="I183" s="19" t="s">
        <v>142</v>
      </c>
      <c r="J183" s="22" t="str">
        <f t="shared" si="8"/>
        <v>wroclaw-komandorska@sluchmed.pl</v>
      </c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</row>
    <row r="184" spans="1:27" ht="15.75" customHeight="1">
      <c r="A184" s="8" t="s">
        <v>23</v>
      </c>
      <c r="B184" s="9">
        <v>183</v>
      </c>
      <c r="C184" s="19" t="s">
        <v>535</v>
      </c>
      <c r="D184" s="20" t="s">
        <v>1398</v>
      </c>
      <c r="E184" s="12" t="s">
        <v>1399</v>
      </c>
      <c r="F184" s="21" t="s">
        <v>1400</v>
      </c>
      <c r="G184" s="37">
        <v>530099606</v>
      </c>
      <c r="H184" s="20" t="s">
        <v>1403</v>
      </c>
      <c r="I184" s="19" t="s">
        <v>52</v>
      </c>
      <c r="J184" s="22" t="str">
        <f>HYPERLINK("mailto:elk@sluchmed.pl","elk@sluchmed.pl")</f>
        <v>elk@sluchmed.pl</v>
      </c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</row>
    <row r="185" spans="1:27" ht="15.75" customHeight="1">
      <c r="A185" s="8" t="s">
        <v>23</v>
      </c>
      <c r="B185" s="9">
        <v>184</v>
      </c>
      <c r="C185" s="19" t="s">
        <v>187</v>
      </c>
      <c r="D185" s="20" t="s">
        <v>1409</v>
      </c>
      <c r="E185" s="12" t="s">
        <v>1411</v>
      </c>
      <c r="F185" s="21" t="s">
        <v>1412</v>
      </c>
      <c r="G185" s="37" t="s">
        <v>1413</v>
      </c>
      <c r="H185" s="20" t="s">
        <v>1414</v>
      </c>
      <c r="I185" s="19" t="s">
        <v>142</v>
      </c>
      <c r="J185" s="28" t="s">
        <v>186</v>
      </c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</row>
    <row r="186" spans="1:27" ht="15.75" customHeight="1">
      <c r="A186" s="8" t="s">
        <v>23</v>
      </c>
      <c r="B186" s="9">
        <v>185</v>
      </c>
      <c r="C186" s="19" t="s">
        <v>162</v>
      </c>
      <c r="D186" s="20" t="s">
        <v>1415</v>
      </c>
      <c r="E186" s="12" t="s">
        <v>1411</v>
      </c>
      <c r="F186" s="21" t="s">
        <v>1412</v>
      </c>
      <c r="G186" s="19" t="s">
        <v>165</v>
      </c>
      <c r="H186" s="20" t="s">
        <v>1416</v>
      </c>
      <c r="I186" s="19" t="s">
        <v>142</v>
      </c>
      <c r="J186" s="22" t="str">
        <f>HYPERLINK("mailto:olesnica-daszynskiego@sluchmed.pl","olesnica-daszynskiego@sluchmed.pl")</f>
        <v>olesnica-daszynskiego@sluchmed.pl</v>
      </c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1:27" ht="15.75" customHeight="1">
      <c r="A187" s="8" t="s">
        <v>23</v>
      </c>
      <c r="B187" s="9">
        <v>186</v>
      </c>
      <c r="C187" s="19" t="s">
        <v>24</v>
      </c>
      <c r="D187" s="20" t="s">
        <v>1420</v>
      </c>
      <c r="E187" s="12" t="s">
        <v>1421</v>
      </c>
      <c r="F187" s="21" t="s">
        <v>1422</v>
      </c>
      <c r="G187" s="19" t="s">
        <v>1423</v>
      </c>
      <c r="H187" s="17" t="s">
        <v>1424</v>
      </c>
      <c r="I187" s="19" t="s">
        <v>52</v>
      </c>
      <c r="J187" s="22" t="str">
        <f>HYPERLINK("mailto:olsztyn@sluchmed.pl","olsztyn@sluchmed.pl")</f>
        <v>olsztyn@sluchmed.pl</v>
      </c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</row>
    <row r="188" spans="1:27" ht="31.5" customHeight="1">
      <c r="A188" s="8" t="s">
        <v>23</v>
      </c>
      <c r="B188" s="9">
        <v>187</v>
      </c>
      <c r="C188" s="19" t="s">
        <v>24</v>
      </c>
      <c r="D188" s="20" t="s">
        <v>1425</v>
      </c>
      <c r="E188" s="12" t="s">
        <v>1426</v>
      </c>
      <c r="F188" s="21" t="s">
        <v>1422</v>
      </c>
      <c r="G188" s="19" t="s">
        <v>1427</v>
      </c>
      <c r="H188" s="17" t="s">
        <v>1428</v>
      </c>
      <c r="I188" s="19" t="s">
        <v>52</v>
      </c>
      <c r="J188" s="22" t="str">
        <f t="shared" ref="J188:J189" si="9">HYPERLINK("mailto:olsztyn2@sluchmed.pl","olsztyn2@sluchmed.pl")</f>
        <v>olsztyn2@sluchmed.pl</v>
      </c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</row>
    <row r="189" spans="1:27" ht="47.25" customHeight="1">
      <c r="A189" s="8" t="s">
        <v>23</v>
      </c>
      <c r="B189" s="9">
        <v>188</v>
      </c>
      <c r="C189" s="19" t="s">
        <v>24</v>
      </c>
      <c r="D189" s="20" t="s">
        <v>1429</v>
      </c>
      <c r="E189" s="12" t="s">
        <v>1426</v>
      </c>
      <c r="F189" s="21" t="s">
        <v>1422</v>
      </c>
      <c r="G189" s="19" t="s">
        <v>1427</v>
      </c>
      <c r="H189" s="17" t="s">
        <v>1430</v>
      </c>
      <c r="I189" s="19" t="s">
        <v>52</v>
      </c>
      <c r="J189" s="22" t="str">
        <f t="shared" si="9"/>
        <v>olsztyn2@sluchmed.pl</v>
      </c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</row>
    <row r="190" spans="1:27" ht="15.75" customHeight="1">
      <c r="A190" s="8" t="s">
        <v>23</v>
      </c>
      <c r="B190" s="9">
        <v>189</v>
      </c>
      <c r="C190" s="19" t="s">
        <v>187</v>
      </c>
      <c r="D190" s="20" t="s">
        <v>1433</v>
      </c>
      <c r="E190" s="12" t="s">
        <v>1435</v>
      </c>
      <c r="F190" s="21" t="s">
        <v>1436</v>
      </c>
      <c r="G190" s="19" t="s">
        <v>1437</v>
      </c>
      <c r="H190" s="20" t="s">
        <v>386</v>
      </c>
      <c r="I190" s="19" t="s">
        <v>142</v>
      </c>
      <c r="J190" s="28" t="s">
        <v>223</v>
      </c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</row>
    <row r="191" spans="1:27" ht="31.5" customHeight="1">
      <c r="A191" s="8" t="s">
        <v>23</v>
      </c>
      <c r="B191" s="9">
        <v>190</v>
      </c>
      <c r="C191" s="19" t="s">
        <v>197</v>
      </c>
      <c r="D191" s="20" t="s">
        <v>1438</v>
      </c>
      <c r="E191" s="12" t="s">
        <v>1439</v>
      </c>
      <c r="F191" s="21" t="s">
        <v>1436</v>
      </c>
      <c r="G191" s="19" t="s">
        <v>1437</v>
      </c>
      <c r="H191" s="20" t="s">
        <v>1440</v>
      </c>
      <c r="I191" s="19" t="s">
        <v>142</v>
      </c>
      <c r="J191" s="28" t="s">
        <v>223</v>
      </c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</row>
    <row r="192" spans="1:27" ht="31.5" customHeight="1">
      <c r="A192" s="8" t="s">
        <v>23</v>
      </c>
      <c r="B192" s="9">
        <v>191</v>
      </c>
      <c r="C192" s="19" t="s">
        <v>1441</v>
      </c>
      <c r="D192" s="21" t="s">
        <v>1442</v>
      </c>
      <c r="E192" s="12" t="s">
        <v>1443</v>
      </c>
      <c r="F192" s="21" t="s">
        <v>1444</v>
      </c>
      <c r="G192" s="19" t="s">
        <v>1445</v>
      </c>
      <c r="H192" s="20" t="s">
        <v>1446</v>
      </c>
      <c r="I192" s="19" t="s">
        <v>782</v>
      </c>
      <c r="J192" s="19" t="s">
        <v>1447</v>
      </c>
      <c r="K192" s="67" t="s">
        <v>1448</v>
      </c>
      <c r="L192" s="67"/>
      <c r="M192" s="67"/>
      <c r="N192" s="67"/>
      <c r="O192" s="67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</row>
    <row r="193" spans="1:27" ht="15.75" customHeight="1">
      <c r="A193" s="8" t="s">
        <v>23</v>
      </c>
      <c r="B193" s="9">
        <v>192</v>
      </c>
      <c r="C193" s="19" t="s">
        <v>24</v>
      </c>
      <c r="D193" s="20" t="s">
        <v>1454</v>
      </c>
      <c r="E193" s="12" t="s">
        <v>1455</v>
      </c>
      <c r="F193" s="21" t="s">
        <v>1456</v>
      </c>
      <c r="G193" s="19" t="s">
        <v>1457</v>
      </c>
      <c r="H193" s="20" t="s">
        <v>1458</v>
      </c>
      <c r="I193" s="19" t="s">
        <v>796</v>
      </c>
      <c r="J193" s="22" t="str">
        <f>HYPERLINK("mailto:opole@sluchmed.pl","opole@sluchmed.pl")</f>
        <v>opole@sluchmed.pl</v>
      </c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</row>
    <row r="194" spans="1:27" ht="15.75" customHeight="1">
      <c r="A194" s="27"/>
      <c r="B194" s="9">
        <v>193</v>
      </c>
      <c r="C194" s="19" t="s">
        <v>24</v>
      </c>
      <c r="D194" s="20" t="s">
        <v>1462</v>
      </c>
      <c r="E194" s="12" t="s">
        <v>1463</v>
      </c>
      <c r="F194" s="21" t="s">
        <v>1464</v>
      </c>
      <c r="G194" s="19" t="s">
        <v>37</v>
      </c>
      <c r="H194" s="17" t="s">
        <v>464</v>
      </c>
      <c r="I194" s="19" t="s">
        <v>32</v>
      </c>
      <c r="J194" s="19" t="s">
        <v>36</v>
      </c>
      <c r="K194" s="23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 spans="1:27" ht="31.5" customHeight="1">
      <c r="A195" s="8" t="s">
        <v>23</v>
      </c>
      <c r="B195" s="9">
        <v>194</v>
      </c>
      <c r="C195" s="19" t="s">
        <v>24</v>
      </c>
      <c r="D195" s="20" t="s">
        <v>1467</v>
      </c>
      <c r="E195" s="12" t="s">
        <v>1468</v>
      </c>
      <c r="F195" s="21" t="s">
        <v>1469</v>
      </c>
      <c r="G195" s="19" t="s">
        <v>1470</v>
      </c>
      <c r="H195" s="20" t="s">
        <v>1471</v>
      </c>
      <c r="I195" s="19" t="s">
        <v>39</v>
      </c>
      <c r="J195" s="22" t="str">
        <f>HYPERLINK("mailto:ostroleka@sluchmed.pl","ostroleka@sluchmed.pl")</f>
        <v>ostroleka@sluchmed.pl</v>
      </c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</row>
    <row r="196" spans="1:27" ht="31.5" customHeight="1">
      <c r="A196" s="8" t="s">
        <v>23</v>
      </c>
      <c r="B196" s="9">
        <v>195</v>
      </c>
      <c r="C196" s="19" t="s">
        <v>540</v>
      </c>
      <c r="D196" s="20" t="s">
        <v>1476</v>
      </c>
      <c r="E196" s="12" t="s">
        <v>1477</v>
      </c>
      <c r="F196" s="21" t="s">
        <v>1478</v>
      </c>
      <c r="G196" s="19" t="s">
        <v>1479</v>
      </c>
      <c r="H196" s="20" t="s">
        <v>1480</v>
      </c>
      <c r="I196" s="19" t="s">
        <v>39</v>
      </c>
      <c r="J196" s="54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</row>
    <row r="197" spans="1:27" ht="31.5" customHeight="1">
      <c r="A197" s="8" t="s">
        <v>23</v>
      </c>
      <c r="B197" s="9">
        <v>196</v>
      </c>
      <c r="C197" s="14" t="s">
        <v>1481</v>
      </c>
      <c r="D197" s="17" t="s">
        <v>1482</v>
      </c>
      <c r="E197" s="12" t="s">
        <v>1477</v>
      </c>
      <c r="F197" s="21" t="s">
        <v>1478</v>
      </c>
      <c r="G197" s="19" t="s">
        <v>1479</v>
      </c>
      <c r="H197" s="17" t="s">
        <v>1483</v>
      </c>
      <c r="I197" s="19" t="s">
        <v>39</v>
      </c>
      <c r="J197" s="68" t="str">
        <f>HYPERLINK("mailto:omazowiecka@sluchmed.pl","omazowiecka@sluchmed.pl")</f>
        <v>omazowiecka@sluchmed.pl</v>
      </c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</row>
    <row r="198" spans="1:27" ht="31.5" customHeight="1">
      <c r="A198" s="8" t="s">
        <v>23</v>
      </c>
      <c r="B198" s="9">
        <v>197</v>
      </c>
      <c r="C198" s="19" t="s">
        <v>24</v>
      </c>
      <c r="D198" s="20" t="s">
        <v>1488</v>
      </c>
      <c r="E198" s="12" t="s">
        <v>1489</v>
      </c>
      <c r="F198" s="21" t="s">
        <v>1490</v>
      </c>
      <c r="G198" s="19" t="s">
        <v>1491</v>
      </c>
      <c r="H198" s="20" t="s">
        <v>1492</v>
      </c>
      <c r="I198" s="19" t="s">
        <v>338</v>
      </c>
      <c r="J198" s="19" t="s">
        <v>1493</v>
      </c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</row>
    <row r="199" spans="1:27" ht="15.75" customHeight="1">
      <c r="A199" s="8" t="s">
        <v>23</v>
      </c>
      <c r="B199" s="9">
        <v>198</v>
      </c>
      <c r="C199" s="19" t="s">
        <v>1494</v>
      </c>
      <c r="D199" s="20" t="s">
        <v>510</v>
      </c>
      <c r="E199" s="12" t="s">
        <v>1495</v>
      </c>
      <c r="F199" s="21" t="s">
        <v>1496</v>
      </c>
      <c r="G199" s="19" t="s">
        <v>1497</v>
      </c>
      <c r="H199" s="20" t="s">
        <v>1498</v>
      </c>
      <c r="I199" s="19" t="s">
        <v>338</v>
      </c>
      <c r="J199" s="19" t="s">
        <v>1493</v>
      </c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</row>
    <row r="200" spans="1:27" ht="33.75" customHeight="1">
      <c r="A200" s="8" t="s">
        <v>23</v>
      </c>
      <c r="B200" s="9">
        <v>199</v>
      </c>
      <c r="C200" s="19" t="s">
        <v>24</v>
      </c>
      <c r="D200" s="20" t="s">
        <v>1499</v>
      </c>
      <c r="E200" s="12" t="s">
        <v>1500</v>
      </c>
      <c r="F200" s="21" t="s">
        <v>1501</v>
      </c>
      <c r="G200" s="19" t="s">
        <v>1502</v>
      </c>
      <c r="H200" s="20" t="s">
        <v>27</v>
      </c>
      <c r="I200" s="19" t="s">
        <v>13</v>
      </c>
      <c r="J200" s="22" t="str">
        <f t="shared" ref="J200:J201" si="10">HYPERLINK("mailto:oswiecim@sluchmed.pl","oswiecim@sluchmed.pl")</f>
        <v>oswiecim@sluchmed.pl</v>
      </c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</row>
    <row r="201" spans="1:27" ht="33.75" customHeight="1">
      <c r="A201" s="8" t="s">
        <v>23</v>
      </c>
      <c r="B201" s="9">
        <v>200</v>
      </c>
      <c r="C201" s="19" t="s">
        <v>1506</v>
      </c>
      <c r="D201" s="20" t="s">
        <v>1507</v>
      </c>
      <c r="E201" s="12" t="s">
        <v>1500</v>
      </c>
      <c r="F201" s="21" t="s">
        <v>1501</v>
      </c>
      <c r="G201" s="19" t="s">
        <v>1508</v>
      </c>
      <c r="H201" s="20" t="s">
        <v>1509</v>
      </c>
      <c r="I201" s="19" t="s">
        <v>13</v>
      </c>
      <c r="J201" s="22" t="str">
        <f t="shared" si="10"/>
        <v>oswiecim@sluchmed.pl</v>
      </c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</row>
    <row r="202" spans="1:27" ht="33.75" customHeight="1">
      <c r="A202" s="8" t="s">
        <v>23</v>
      </c>
      <c r="B202" s="9">
        <v>201</v>
      </c>
      <c r="C202" s="19" t="s">
        <v>29</v>
      </c>
      <c r="D202" s="20" t="s">
        <v>1512</v>
      </c>
      <c r="E202" s="12" t="s">
        <v>1513</v>
      </c>
      <c r="F202" s="21" t="s">
        <v>1514</v>
      </c>
      <c r="G202" s="19" t="s">
        <v>1515</v>
      </c>
      <c r="H202" s="20" t="s">
        <v>1516</v>
      </c>
      <c r="I202" s="19" t="s">
        <v>1161</v>
      </c>
      <c r="J202" s="28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</row>
    <row r="203" spans="1:27" ht="18" customHeight="1">
      <c r="A203" s="8" t="s">
        <v>23</v>
      </c>
      <c r="B203" s="9">
        <v>202</v>
      </c>
      <c r="C203" s="19" t="s">
        <v>521</v>
      </c>
      <c r="D203" s="20" t="s">
        <v>1517</v>
      </c>
      <c r="E203" s="12" t="s">
        <v>1518</v>
      </c>
      <c r="F203" s="21" t="s">
        <v>1519</v>
      </c>
      <c r="G203" s="19" t="s">
        <v>1520</v>
      </c>
      <c r="H203" s="11" t="s">
        <v>1521</v>
      </c>
      <c r="I203" s="19" t="s">
        <v>782</v>
      </c>
      <c r="J203" s="22" t="str">
        <f>HYPERLINK("mailto:sandomierz2@sluchmed.pl","sandomierz2@sluchmed.pl")</f>
        <v>sandomierz2@sluchmed.pl</v>
      </c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</row>
    <row r="204" spans="1:27" ht="18" customHeight="1">
      <c r="A204" s="8" t="s">
        <v>23</v>
      </c>
      <c r="B204" s="9">
        <v>203</v>
      </c>
      <c r="C204" s="19" t="s">
        <v>24</v>
      </c>
      <c r="D204" s="20" t="s">
        <v>1522</v>
      </c>
      <c r="E204" s="12" t="s">
        <v>1523</v>
      </c>
      <c r="F204" s="21" t="s">
        <v>1524</v>
      </c>
      <c r="G204" s="19" t="s">
        <v>1525</v>
      </c>
      <c r="H204" s="11" t="s">
        <v>1526</v>
      </c>
      <c r="I204" s="19" t="s">
        <v>32</v>
      </c>
      <c r="J204" s="22" t="str">
        <f>HYPERLINK("mailto:parczew@sluchmed.pl","parczew@sluchmed.pl")</f>
        <v>parczew@sluchmed.pl</v>
      </c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</row>
    <row r="205" spans="1:27" ht="15.75" customHeight="1">
      <c r="A205" s="8" t="s">
        <v>23</v>
      </c>
      <c r="B205" s="9">
        <v>204</v>
      </c>
      <c r="C205" s="14" t="s">
        <v>24</v>
      </c>
      <c r="D205" s="20" t="s">
        <v>1532</v>
      </c>
      <c r="E205" s="12" t="s">
        <v>1523</v>
      </c>
      <c r="F205" s="21" t="s">
        <v>1524</v>
      </c>
      <c r="G205" s="19" t="s">
        <v>1533</v>
      </c>
      <c r="H205" s="20" t="s">
        <v>1534</v>
      </c>
      <c r="I205" s="19" t="s">
        <v>32</v>
      </c>
      <c r="J205" s="28" t="s">
        <v>1535</v>
      </c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</row>
    <row r="206" spans="1:27" ht="15.75" customHeight="1">
      <c r="A206" s="8" t="s">
        <v>23</v>
      </c>
      <c r="B206" s="9">
        <v>205</v>
      </c>
      <c r="C206" s="19" t="s">
        <v>1537</v>
      </c>
      <c r="D206" s="20" t="s">
        <v>1538</v>
      </c>
      <c r="E206" s="12" t="s">
        <v>1539</v>
      </c>
      <c r="F206" s="21" t="s">
        <v>1540</v>
      </c>
      <c r="G206" s="19" t="s">
        <v>1541</v>
      </c>
      <c r="H206" s="11" t="s">
        <v>1542</v>
      </c>
      <c r="I206" s="19" t="s">
        <v>32</v>
      </c>
      <c r="J206" s="22" t="str">
        <f>HYPERLINK("mailto:swidnik@sluchmed.pl","swidnik@sluchmed.pl")</f>
        <v>swidnik@sluchmed.pl</v>
      </c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</row>
    <row r="207" spans="1:27" ht="31.5" customHeight="1">
      <c r="A207" s="8" t="s">
        <v>23</v>
      </c>
      <c r="B207" s="9">
        <v>206</v>
      </c>
      <c r="C207" s="19" t="s">
        <v>1551</v>
      </c>
      <c r="D207" s="20" t="s">
        <v>1552</v>
      </c>
      <c r="E207" s="12" t="s">
        <v>1553</v>
      </c>
      <c r="F207" s="21" t="s">
        <v>1554</v>
      </c>
      <c r="G207" s="19" t="s">
        <v>1555</v>
      </c>
      <c r="H207" s="11" t="s">
        <v>1556</v>
      </c>
      <c r="I207" s="19" t="s">
        <v>39</v>
      </c>
      <c r="J207" s="22" t="str">
        <f>HYPERLINK("mailto:ursus@sluchmed.pl","ursus@sluchmed.pl")</f>
        <v>ursus@sluchmed.pl</v>
      </c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</row>
    <row r="208" spans="1:27" ht="15.75" customHeight="1">
      <c r="A208" s="8" t="s">
        <v>23</v>
      </c>
      <c r="B208" s="9">
        <v>207</v>
      </c>
      <c r="C208" s="19" t="s">
        <v>24</v>
      </c>
      <c r="D208" s="20" t="s">
        <v>1562</v>
      </c>
      <c r="E208" s="12" t="s">
        <v>1563</v>
      </c>
      <c r="F208" s="21" t="s">
        <v>1564</v>
      </c>
      <c r="G208" s="19" t="s">
        <v>1565</v>
      </c>
      <c r="H208" s="11" t="s">
        <v>263</v>
      </c>
      <c r="I208" s="19" t="s">
        <v>264</v>
      </c>
      <c r="J208" s="19" t="s">
        <v>1566</v>
      </c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</row>
    <row r="209" spans="1:27" ht="15.75" customHeight="1">
      <c r="A209" s="8" t="s">
        <v>23</v>
      </c>
      <c r="B209" s="9">
        <v>208</v>
      </c>
      <c r="C209" s="19" t="s">
        <v>148</v>
      </c>
      <c r="D209" s="20" t="s">
        <v>1567</v>
      </c>
      <c r="E209" s="12" t="s">
        <v>1568</v>
      </c>
      <c r="F209" s="21" t="s">
        <v>1569</v>
      </c>
      <c r="G209" s="19" t="s">
        <v>151</v>
      </c>
      <c r="H209" s="20" t="s">
        <v>1570</v>
      </c>
      <c r="I209" s="19" t="s">
        <v>142</v>
      </c>
      <c r="J209" s="22" t="str">
        <f>HYPERLINK("mailto:dzierzoniow@sluchmed.pl","dzierzoniow@sluchmed.pl")</f>
        <v>dzierzoniow@sluchmed.pl</v>
      </c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</row>
    <row r="210" spans="1:27" ht="15.75" customHeight="1">
      <c r="A210" s="8" t="s">
        <v>23</v>
      </c>
      <c r="B210" s="9">
        <v>209</v>
      </c>
      <c r="C210" s="19" t="s">
        <v>24</v>
      </c>
      <c r="D210" s="20" t="s">
        <v>1576</v>
      </c>
      <c r="E210" s="12" t="s">
        <v>1577</v>
      </c>
      <c r="F210" s="21" t="s">
        <v>1578</v>
      </c>
      <c r="G210" s="19" t="s">
        <v>1579</v>
      </c>
      <c r="H210" s="11" t="s">
        <v>1580</v>
      </c>
      <c r="I210" s="19" t="s">
        <v>338</v>
      </c>
      <c r="J210" s="22" t="str">
        <f>HYPERLINK("mailto:pila@sluchmed.pl","pila@sluchmed.pl")</f>
        <v>pila@sluchmed.pl</v>
      </c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</row>
    <row r="211" spans="1:27" ht="15.75" customHeight="1">
      <c r="A211" s="8" t="s">
        <v>23</v>
      </c>
      <c r="B211" s="9">
        <v>210</v>
      </c>
      <c r="C211" s="19" t="s">
        <v>1585</v>
      </c>
      <c r="D211" s="20" t="s">
        <v>1586</v>
      </c>
      <c r="E211" s="12" t="s">
        <v>1587</v>
      </c>
      <c r="F211" s="21" t="s">
        <v>1588</v>
      </c>
      <c r="G211" s="19" t="s">
        <v>1589</v>
      </c>
      <c r="H211" s="20" t="s">
        <v>1590</v>
      </c>
      <c r="I211" s="19" t="s">
        <v>39</v>
      </c>
      <c r="J211" s="22" t="str">
        <f>HYPERLINK("mailto:zwolen@sluchmed.pl","zwolen@sluchmed.pl")</f>
        <v>zwolen@sluchmed.pl</v>
      </c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</row>
    <row r="212" spans="1:27" ht="15.75" customHeight="1">
      <c r="A212" s="8" t="s">
        <v>23</v>
      </c>
      <c r="B212" s="41">
        <v>211</v>
      </c>
      <c r="C212" s="42" t="s">
        <v>1595</v>
      </c>
      <c r="D212" s="43" t="s">
        <v>1596</v>
      </c>
      <c r="E212" s="44" t="s">
        <v>1587</v>
      </c>
      <c r="F212" s="43" t="s">
        <v>1588</v>
      </c>
      <c r="G212" s="42" t="s">
        <v>1596</v>
      </c>
      <c r="H212" s="69" t="s">
        <v>1597</v>
      </c>
      <c r="I212" s="42" t="s">
        <v>39</v>
      </c>
      <c r="J212" s="47" t="str">
        <f>HYPERLINK("mailto:kozienice@sluchmed.pl","kozienice@sluchmed.pl")</f>
        <v>kozienice@sluchmed.pl</v>
      </c>
      <c r="K212" s="48"/>
      <c r="L212" s="48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</row>
    <row r="213" spans="1:27" ht="15.75" customHeight="1">
      <c r="A213" s="8" t="s">
        <v>23</v>
      </c>
      <c r="B213" s="9">
        <v>212</v>
      </c>
      <c r="C213" s="19" t="s">
        <v>87</v>
      </c>
      <c r="D213" s="20" t="s">
        <v>1604</v>
      </c>
      <c r="E213" s="12" t="s">
        <v>1606</v>
      </c>
      <c r="F213" s="21" t="s">
        <v>1608</v>
      </c>
      <c r="G213" s="19" t="s">
        <v>1609</v>
      </c>
      <c r="H213" s="20" t="s">
        <v>1613</v>
      </c>
      <c r="I213" s="19" t="s">
        <v>32</v>
      </c>
      <c r="J213" s="22" t="str">
        <f>HYPERLINK("mailto:bpodlaska2@sluchmed.pl","bpodlaska2@sluchmed.pl")</f>
        <v>bpodlaska2@sluchmed.pl</v>
      </c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</row>
    <row r="214" spans="1:27" ht="31.5" customHeight="1">
      <c r="A214" s="8" t="s">
        <v>23</v>
      </c>
      <c r="B214" s="9">
        <v>213</v>
      </c>
      <c r="C214" s="19" t="s">
        <v>24</v>
      </c>
      <c r="D214" s="20" t="s">
        <v>1616</v>
      </c>
      <c r="E214" s="12" t="s">
        <v>1617</v>
      </c>
      <c r="F214" s="21" t="s">
        <v>1618</v>
      </c>
      <c r="G214" s="19" t="s">
        <v>1619</v>
      </c>
      <c r="H214" s="11" t="s">
        <v>1620</v>
      </c>
      <c r="I214" s="19" t="s">
        <v>39</v>
      </c>
      <c r="J214" s="22" t="str">
        <f>HYPERLINK("mailto:plock@sluchmed.pl","plock@sluchmed.pl")</f>
        <v>plock@sluchmed.pl</v>
      </c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</row>
    <row r="215" spans="1:27" ht="31.5" customHeight="1">
      <c r="A215" s="8" t="s">
        <v>23</v>
      </c>
      <c r="B215" s="9">
        <v>214</v>
      </c>
      <c r="C215" s="19" t="s">
        <v>24</v>
      </c>
      <c r="D215" s="20" t="s">
        <v>1624</v>
      </c>
      <c r="E215" s="12" t="s">
        <v>1625</v>
      </c>
      <c r="F215" s="21" t="s">
        <v>1618</v>
      </c>
      <c r="G215" s="19" t="s">
        <v>1626</v>
      </c>
      <c r="H215" s="11" t="s">
        <v>1627</v>
      </c>
      <c r="I215" s="19" t="s">
        <v>39</v>
      </c>
      <c r="J215" s="22" t="str">
        <f>HYPERLINK("mailto:plock2@sluchmed.pl","plock2@sluchmed.pl")</f>
        <v>plock2@sluchmed.pl</v>
      </c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1:27" ht="15.75" customHeight="1">
      <c r="A216" s="8" t="s">
        <v>23</v>
      </c>
      <c r="B216" s="9">
        <v>215</v>
      </c>
      <c r="C216" s="19" t="s">
        <v>1631</v>
      </c>
      <c r="D216" s="20" t="s">
        <v>1634</v>
      </c>
      <c r="E216" s="12" t="s">
        <v>1635</v>
      </c>
      <c r="F216" s="21" t="s">
        <v>1636</v>
      </c>
      <c r="G216" s="19" t="s">
        <v>321</v>
      </c>
      <c r="H216" s="11" t="s">
        <v>1637</v>
      </c>
      <c r="I216" s="19" t="s">
        <v>39</v>
      </c>
      <c r="J216" s="19" t="s">
        <v>323</v>
      </c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</row>
    <row r="217" spans="1:27" ht="15.75" customHeight="1">
      <c r="A217" s="8" t="s">
        <v>23</v>
      </c>
      <c r="B217" s="9">
        <v>216</v>
      </c>
      <c r="C217" s="19" t="s">
        <v>246</v>
      </c>
      <c r="D217" s="20" t="s">
        <v>1638</v>
      </c>
      <c r="E217" s="12" t="s">
        <v>1640</v>
      </c>
      <c r="F217" s="21" t="s">
        <v>1641</v>
      </c>
      <c r="G217" s="19" t="s">
        <v>250</v>
      </c>
      <c r="H217" s="20" t="s">
        <v>1643</v>
      </c>
      <c r="I217" s="19" t="s">
        <v>142</v>
      </c>
      <c r="J217" s="22" t="str">
        <f>HYPERLINK("mailto:klodzko@sluchmed.pl","klodzko@sluchmed.pl")</f>
        <v>klodzko@sluchmed.pl</v>
      </c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</row>
    <row r="218" spans="1:27" ht="15.75" customHeight="1">
      <c r="A218" s="8" t="s">
        <v>23</v>
      </c>
      <c r="B218" s="9">
        <v>217</v>
      </c>
      <c r="C218" s="19" t="s">
        <v>29</v>
      </c>
      <c r="D218" s="20" t="s">
        <v>1645</v>
      </c>
      <c r="E218" s="12" t="s">
        <v>1646</v>
      </c>
      <c r="F218" s="21" t="s">
        <v>1647</v>
      </c>
      <c r="G218" s="19" t="s">
        <v>1648</v>
      </c>
      <c r="H218" s="20" t="s">
        <v>1649</v>
      </c>
      <c r="I218" s="19" t="s">
        <v>338</v>
      </c>
      <c r="J218" s="19" t="s">
        <v>1475</v>
      </c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</row>
    <row r="219" spans="1:27" ht="15.75" customHeight="1">
      <c r="A219" s="8" t="s">
        <v>23</v>
      </c>
      <c r="B219" s="9">
        <v>218</v>
      </c>
      <c r="C219" s="19" t="s">
        <v>24</v>
      </c>
      <c r="D219" s="20" t="s">
        <v>1651</v>
      </c>
      <c r="E219" s="19" t="s">
        <v>1652</v>
      </c>
      <c r="F219" s="21" t="s">
        <v>1647</v>
      </c>
      <c r="G219" s="19" t="s">
        <v>1653</v>
      </c>
      <c r="H219" s="11" t="s">
        <v>27</v>
      </c>
      <c r="I219" s="19" t="s">
        <v>338</v>
      </c>
      <c r="J219" s="19" t="s">
        <v>1475</v>
      </c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</row>
    <row r="220" spans="1:27" ht="15.75" customHeight="1">
      <c r="A220" s="8" t="s">
        <v>23</v>
      </c>
      <c r="B220" s="9">
        <v>219</v>
      </c>
      <c r="C220" s="19" t="s">
        <v>1654</v>
      </c>
      <c r="D220" s="20" t="s">
        <v>1655</v>
      </c>
      <c r="E220" s="19" t="s">
        <v>1656</v>
      </c>
      <c r="F220" s="21" t="s">
        <v>1647</v>
      </c>
      <c r="G220" s="19" t="s">
        <v>1659</v>
      </c>
      <c r="H220" s="11" t="s">
        <v>1662</v>
      </c>
      <c r="I220" s="19" t="s">
        <v>338</v>
      </c>
      <c r="J220" s="22" t="str">
        <f>HYPERLINK("mailto:poznan@sluchmed.pl","poznan@sluchmed.pl")</f>
        <v>poznan@sluchmed.pl</v>
      </c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</row>
    <row r="221" spans="1:27" ht="15.75" customHeight="1">
      <c r="A221" s="8" t="s">
        <v>23</v>
      </c>
      <c r="B221" s="9">
        <v>220</v>
      </c>
      <c r="C221" s="19" t="s">
        <v>391</v>
      </c>
      <c r="D221" s="20" t="s">
        <v>1668</v>
      </c>
      <c r="E221" s="19" t="s">
        <v>1669</v>
      </c>
      <c r="F221" s="21" t="s">
        <v>1647</v>
      </c>
      <c r="G221" s="37">
        <v>733960076</v>
      </c>
      <c r="H221" s="70" t="s">
        <v>1672</v>
      </c>
      <c r="I221" s="19" t="s">
        <v>338</v>
      </c>
      <c r="J221" s="25" t="str">
        <f>HYPERLINK("mailto:poznan2@sluchmed.pl","poznan2@sluchmed.pl")</f>
        <v>poznan2@sluchmed.pl</v>
      </c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</row>
    <row r="222" spans="1:27" ht="15.75" customHeight="1">
      <c r="A222" s="8" t="s">
        <v>23</v>
      </c>
      <c r="B222" s="9">
        <v>221</v>
      </c>
      <c r="C222" s="19" t="s">
        <v>1682</v>
      </c>
      <c r="D222" s="20" t="s">
        <v>1683</v>
      </c>
      <c r="E222" s="19" t="s">
        <v>1684</v>
      </c>
      <c r="F222" s="21" t="s">
        <v>1647</v>
      </c>
      <c r="G222" s="32">
        <v>517420009</v>
      </c>
      <c r="H222" s="11" t="s">
        <v>1685</v>
      </c>
      <c r="I222" s="19" t="s">
        <v>338</v>
      </c>
      <c r="J222" s="25" t="str">
        <f t="shared" ref="J222:J223" si="11">HYPERLINK("mailto:poznan3@sluchmed.pl","poznan3@sluchmed.pl")</f>
        <v>poznan3@sluchmed.pl</v>
      </c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</row>
    <row r="223" spans="1:27" ht="15.75" customHeight="1">
      <c r="A223" s="8" t="s">
        <v>23</v>
      </c>
      <c r="B223" s="9">
        <v>222</v>
      </c>
      <c r="C223" s="19" t="s">
        <v>24</v>
      </c>
      <c r="D223" s="20" t="s">
        <v>1687</v>
      </c>
      <c r="E223" s="19" t="s">
        <v>1688</v>
      </c>
      <c r="F223" s="21" t="s">
        <v>1647</v>
      </c>
      <c r="G223" s="32" t="s">
        <v>1689</v>
      </c>
      <c r="H223" s="11" t="s">
        <v>464</v>
      </c>
      <c r="I223" s="19" t="s">
        <v>338</v>
      </c>
      <c r="J223" s="35" t="str">
        <f t="shared" si="11"/>
        <v>poznan3@sluchmed.pl</v>
      </c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</row>
    <row r="224" spans="1:27" ht="15.75" customHeight="1">
      <c r="A224" s="8" t="s">
        <v>23</v>
      </c>
      <c r="B224" s="9">
        <v>223</v>
      </c>
      <c r="C224" s="19" t="s">
        <v>24</v>
      </c>
      <c r="D224" s="20" t="s">
        <v>1692</v>
      </c>
      <c r="E224" s="12" t="s">
        <v>1693</v>
      </c>
      <c r="F224" s="21" t="s">
        <v>1694</v>
      </c>
      <c r="G224" s="19" t="s">
        <v>1695</v>
      </c>
      <c r="H224" s="17" t="s">
        <v>1696</v>
      </c>
      <c r="I224" s="19" t="s">
        <v>362</v>
      </c>
      <c r="J224" s="22" t="str">
        <f t="shared" ref="J224:J225" si="12">HYPERLINK("mailto:przemysl@sluchmed.pl","przemysl@sluchmed.pl")</f>
        <v>przemysl@sluchmed.pl</v>
      </c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</row>
    <row r="225" spans="1:27" ht="15.75" customHeight="1">
      <c r="A225" s="8" t="s">
        <v>23</v>
      </c>
      <c r="B225" s="9">
        <v>224</v>
      </c>
      <c r="C225" s="19" t="s">
        <v>1698</v>
      </c>
      <c r="D225" s="20" t="s">
        <v>1699</v>
      </c>
      <c r="E225" s="12" t="s">
        <v>1701</v>
      </c>
      <c r="F225" s="21" t="s">
        <v>1694</v>
      </c>
      <c r="G225" s="19" t="s">
        <v>1695</v>
      </c>
      <c r="H225" s="20" t="s">
        <v>1702</v>
      </c>
      <c r="I225" s="19" t="s">
        <v>362</v>
      </c>
      <c r="J225" s="22" t="str">
        <f t="shared" si="12"/>
        <v>przemysl@sluchmed.pl</v>
      </c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</row>
    <row r="226" spans="1:27" ht="15.75" customHeight="1">
      <c r="A226" s="8" t="s">
        <v>23</v>
      </c>
      <c r="B226" s="9">
        <v>225</v>
      </c>
      <c r="C226" s="19" t="s">
        <v>24</v>
      </c>
      <c r="D226" s="20" t="s">
        <v>1704</v>
      </c>
      <c r="E226" s="12" t="s">
        <v>1707</v>
      </c>
      <c r="F226" s="21" t="s">
        <v>1708</v>
      </c>
      <c r="G226" s="19" t="s">
        <v>1709</v>
      </c>
      <c r="H226" s="20" t="s">
        <v>1710</v>
      </c>
      <c r="I226" s="19" t="s">
        <v>32</v>
      </c>
      <c r="J226" s="22" t="str">
        <f t="shared" ref="J226:J228" si="13">HYPERLINK("mailto:pulawy@sluchmed.pl","pulawy@sluchmed.pl")</f>
        <v>pulawy@sluchmed.pl</v>
      </c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</row>
    <row r="227" spans="1:27" ht="15.75" customHeight="1">
      <c r="A227" s="8" t="s">
        <v>23</v>
      </c>
      <c r="B227" s="9">
        <v>226</v>
      </c>
      <c r="C227" s="19" t="s">
        <v>1715</v>
      </c>
      <c r="D227" s="20" t="s">
        <v>1716</v>
      </c>
      <c r="E227" s="12" t="s">
        <v>1717</v>
      </c>
      <c r="F227" s="21" t="s">
        <v>1708</v>
      </c>
      <c r="G227" s="19" t="s">
        <v>1718</v>
      </c>
      <c r="H227" s="20" t="s">
        <v>1719</v>
      </c>
      <c r="I227" s="19" t="s">
        <v>32</v>
      </c>
      <c r="J227" s="22" t="str">
        <f t="shared" si="13"/>
        <v>pulawy@sluchmed.pl</v>
      </c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</row>
    <row r="228" spans="1:27" ht="31.5" customHeight="1">
      <c r="A228" s="8" t="s">
        <v>23</v>
      </c>
      <c r="B228" s="9">
        <v>227</v>
      </c>
      <c r="C228" s="19" t="s">
        <v>24</v>
      </c>
      <c r="D228" s="20" t="s">
        <v>1722</v>
      </c>
      <c r="E228" s="12" t="s">
        <v>1717</v>
      </c>
      <c r="F228" s="21" t="s">
        <v>1708</v>
      </c>
      <c r="G228" s="19" t="s">
        <v>1723</v>
      </c>
      <c r="H228" s="20" t="s">
        <v>1724</v>
      </c>
      <c r="I228" s="19" t="s">
        <v>32</v>
      </c>
      <c r="J228" s="22" t="str">
        <f t="shared" si="13"/>
        <v>pulawy@sluchmed.pl</v>
      </c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</row>
    <row r="229" spans="1:27" ht="15.75" customHeight="1">
      <c r="A229" s="8" t="s">
        <v>23</v>
      </c>
      <c r="B229" s="9">
        <v>228</v>
      </c>
      <c r="C229" s="14" t="s">
        <v>24</v>
      </c>
      <c r="D229" s="20" t="s">
        <v>1729</v>
      </c>
      <c r="E229" s="12" t="s">
        <v>1717</v>
      </c>
      <c r="F229" s="21" t="s">
        <v>1730</v>
      </c>
      <c r="G229" s="14" t="s">
        <v>1731</v>
      </c>
      <c r="H229" s="17" t="s">
        <v>192</v>
      </c>
      <c r="I229" s="19" t="s">
        <v>32</v>
      </c>
      <c r="J229" s="25" t="str">
        <f>HYPERLINK("mailto:cm.pulawy@sluchmed.pl","cm.pulawy@sluchmed.pl")</f>
        <v>cm.pulawy@sluchmed.pl</v>
      </c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</row>
    <row r="230" spans="1:27" ht="15.75" customHeight="1">
      <c r="A230" s="8" t="s">
        <v>23</v>
      </c>
      <c r="B230" s="9">
        <v>229</v>
      </c>
      <c r="C230" s="19" t="s">
        <v>24</v>
      </c>
      <c r="D230" s="20" t="s">
        <v>1734</v>
      </c>
      <c r="E230" s="12" t="s">
        <v>1735</v>
      </c>
      <c r="F230" s="21" t="s">
        <v>1736</v>
      </c>
      <c r="G230" s="19" t="s">
        <v>1737</v>
      </c>
      <c r="H230" s="20" t="s">
        <v>1738</v>
      </c>
      <c r="I230" s="19" t="s">
        <v>32</v>
      </c>
      <c r="J230" s="22" t="str">
        <f>HYPERLINK("mailto:rpodlaski@sluchmed.pl","rpodlaski@sluchmed.pl")</f>
        <v>rpodlaski@sluchmed.pl</v>
      </c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</row>
    <row r="231" spans="1:27" ht="15.75" customHeight="1">
      <c r="A231" s="8" t="s">
        <v>23</v>
      </c>
      <c r="B231" s="9">
        <v>230</v>
      </c>
      <c r="C231" s="19" t="s">
        <v>1742</v>
      </c>
      <c r="D231" s="20" t="s">
        <v>1743</v>
      </c>
      <c r="E231" s="12" t="s">
        <v>1744</v>
      </c>
      <c r="F231" s="21" t="s">
        <v>1736</v>
      </c>
      <c r="G231" s="19" t="s">
        <v>1745</v>
      </c>
      <c r="H231" s="20" t="s">
        <v>1746</v>
      </c>
      <c r="I231" s="19" t="s">
        <v>32</v>
      </c>
      <c r="J231" s="22" t="str">
        <f>HYPERLINK("mailto:rpodlaski2@sluchmed.pl","rpodlaski2@sluchmed.pl")</f>
        <v>rpodlaski2@sluchmed.pl</v>
      </c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</row>
    <row r="232" spans="1:27" ht="15.75" customHeight="1">
      <c r="A232" s="8" t="s">
        <v>23</v>
      </c>
      <c r="B232" s="9">
        <v>231</v>
      </c>
      <c r="C232" s="19" t="s">
        <v>29</v>
      </c>
      <c r="D232" s="20" t="s">
        <v>1752</v>
      </c>
      <c r="E232" s="12" t="s">
        <v>1753</v>
      </c>
      <c r="F232" s="21" t="s">
        <v>1754</v>
      </c>
      <c r="G232" s="19" t="s">
        <v>1755</v>
      </c>
      <c r="H232" s="20" t="s">
        <v>1756</v>
      </c>
      <c r="I232" s="19" t="s">
        <v>39</v>
      </c>
      <c r="J232" s="28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</row>
    <row r="233" spans="1:27" ht="15.75" customHeight="1">
      <c r="A233" s="8" t="s">
        <v>23</v>
      </c>
      <c r="B233" s="9">
        <v>232</v>
      </c>
      <c r="C233" s="19" t="s">
        <v>818</v>
      </c>
      <c r="D233" s="20" t="s">
        <v>1757</v>
      </c>
      <c r="E233" s="12" t="s">
        <v>1758</v>
      </c>
      <c r="F233" s="21" t="s">
        <v>1759</v>
      </c>
      <c r="G233" s="19" t="s">
        <v>360</v>
      </c>
      <c r="H233" s="11" t="s">
        <v>1760</v>
      </c>
      <c r="I233" s="19" t="s">
        <v>362</v>
      </c>
      <c r="J233" s="22" t="str">
        <f>HYPERLINK("mailto:debica@sluchmed.pl","debica@sluchmed.pl")</f>
        <v>debica@sluchmed.pl</v>
      </c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</row>
    <row r="234" spans="1:27" ht="15.75" customHeight="1">
      <c r="A234" s="8" t="s">
        <v>23</v>
      </c>
      <c r="B234" s="9">
        <v>233</v>
      </c>
      <c r="C234" s="19" t="s">
        <v>24</v>
      </c>
      <c r="D234" s="20" t="s">
        <v>1765</v>
      </c>
      <c r="E234" s="12" t="s">
        <v>1766</v>
      </c>
      <c r="F234" s="21" t="s">
        <v>1767</v>
      </c>
      <c r="G234" s="19" t="s">
        <v>1768</v>
      </c>
      <c r="H234" s="11" t="s">
        <v>263</v>
      </c>
      <c r="I234" s="19" t="s">
        <v>264</v>
      </c>
      <c r="J234" s="22" t="str">
        <f>HYPERLINK("mailto:rslaska@sluchmed.pl","rslaska@sluchmed.pl")</f>
        <v>rslaska@sluchmed.pl</v>
      </c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</row>
    <row r="235" spans="1:27" ht="15.75" customHeight="1">
      <c r="A235" s="8" t="s">
        <v>23</v>
      </c>
      <c r="B235" s="9">
        <v>234</v>
      </c>
      <c r="C235" s="19" t="s">
        <v>1775</v>
      </c>
      <c r="D235" s="20" t="s">
        <v>1777</v>
      </c>
      <c r="E235" s="12" t="s">
        <v>1778</v>
      </c>
      <c r="F235" s="21" t="s">
        <v>1767</v>
      </c>
      <c r="G235" s="19" t="s">
        <v>1779</v>
      </c>
      <c r="H235" s="11"/>
      <c r="I235" s="19" t="s">
        <v>264</v>
      </c>
      <c r="J235" s="35" t="str">
        <f>HYPERLINK("mailto:cm.rslaska@sluchmed.pl","cm.rslaska@sluchmed.pl")</f>
        <v>cm.rslaska@sluchmed.pl</v>
      </c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</row>
    <row r="236" spans="1:27" ht="47.25" customHeight="1">
      <c r="A236" s="8" t="s">
        <v>23</v>
      </c>
      <c r="B236" s="9">
        <v>235</v>
      </c>
      <c r="C236" s="19" t="s">
        <v>1782</v>
      </c>
      <c r="D236" s="20" t="s">
        <v>1783</v>
      </c>
      <c r="E236" s="12" t="s">
        <v>1784</v>
      </c>
      <c r="F236" s="21" t="s">
        <v>1785</v>
      </c>
      <c r="G236" s="19" t="s">
        <v>1786</v>
      </c>
      <c r="H236" s="20" t="s">
        <v>1787</v>
      </c>
      <c r="I236" s="19" t="s">
        <v>362</v>
      </c>
      <c r="J236" s="19" t="s">
        <v>1788</v>
      </c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</row>
    <row r="237" spans="1:27" ht="15.75" customHeight="1">
      <c r="A237" s="8" t="s">
        <v>23</v>
      </c>
      <c r="B237" s="9">
        <v>236</v>
      </c>
      <c r="C237" s="19" t="s">
        <v>24</v>
      </c>
      <c r="D237" s="20" t="s">
        <v>1789</v>
      </c>
      <c r="E237" s="12" t="s">
        <v>1790</v>
      </c>
      <c r="F237" s="21" t="s">
        <v>1791</v>
      </c>
      <c r="G237" s="19" t="s">
        <v>1794</v>
      </c>
      <c r="H237" s="11" t="s">
        <v>263</v>
      </c>
      <c r="I237" s="19" t="s">
        <v>264</v>
      </c>
      <c r="J237" s="19" t="s">
        <v>1797</v>
      </c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</row>
    <row r="238" spans="1:27" ht="15.75" customHeight="1">
      <c r="A238" s="8" t="s">
        <v>23</v>
      </c>
      <c r="B238" s="9">
        <v>237</v>
      </c>
      <c r="C238" s="19" t="s">
        <v>24</v>
      </c>
      <c r="D238" s="20" t="s">
        <v>1798</v>
      </c>
      <c r="E238" s="12" t="s">
        <v>1799</v>
      </c>
      <c r="F238" s="21" t="s">
        <v>1800</v>
      </c>
      <c r="G238" s="19" t="s">
        <v>1801</v>
      </c>
      <c r="H238" s="11" t="s">
        <v>263</v>
      </c>
      <c r="I238" s="19" t="s">
        <v>264</v>
      </c>
      <c r="J238" s="19" t="s">
        <v>1802</v>
      </c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</row>
    <row r="239" spans="1:27" ht="31.5" customHeight="1">
      <c r="A239" s="8" t="s">
        <v>23</v>
      </c>
      <c r="B239" s="9">
        <v>238</v>
      </c>
      <c r="C239" s="19" t="s">
        <v>1803</v>
      </c>
      <c r="D239" s="20" t="s">
        <v>1804</v>
      </c>
      <c r="E239" s="12" t="s">
        <v>1805</v>
      </c>
      <c r="F239" s="21" t="s">
        <v>1806</v>
      </c>
      <c r="G239" s="19" t="s">
        <v>1807</v>
      </c>
      <c r="H239" s="11" t="s">
        <v>1808</v>
      </c>
      <c r="I239" s="19" t="s">
        <v>32</v>
      </c>
      <c r="J239" s="19" t="s">
        <v>370</v>
      </c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</row>
    <row r="240" spans="1:27" ht="31.5" customHeight="1">
      <c r="A240" s="8" t="s">
        <v>23</v>
      </c>
      <c r="B240" s="9">
        <v>239</v>
      </c>
      <c r="C240" s="19" t="s">
        <v>24</v>
      </c>
      <c r="D240" s="20" t="s">
        <v>1810</v>
      </c>
      <c r="E240" s="12" t="s">
        <v>1811</v>
      </c>
      <c r="F240" s="21" t="s">
        <v>1812</v>
      </c>
      <c r="G240" s="19" t="s">
        <v>1813</v>
      </c>
      <c r="H240" s="20" t="s">
        <v>1814</v>
      </c>
      <c r="I240" s="19" t="s">
        <v>362</v>
      </c>
      <c r="J240" s="19" t="s">
        <v>1815</v>
      </c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</row>
    <row r="241" spans="1:27" ht="15.75" customHeight="1">
      <c r="A241" s="8" t="s">
        <v>23</v>
      </c>
      <c r="B241" s="9">
        <v>240</v>
      </c>
      <c r="C241" s="19" t="s">
        <v>650</v>
      </c>
      <c r="D241" s="20" t="s">
        <v>1816</v>
      </c>
      <c r="E241" s="12" t="s">
        <v>1817</v>
      </c>
      <c r="F241" s="21" t="s">
        <v>1812</v>
      </c>
      <c r="G241" s="19" t="s">
        <v>654</v>
      </c>
      <c r="H241" s="20" t="s">
        <v>1818</v>
      </c>
      <c r="I241" s="19" t="s">
        <v>362</v>
      </c>
      <c r="J241" s="19" t="s">
        <v>656</v>
      </c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</row>
    <row r="242" spans="1:27" ht="17.25" customHeight="1">
      <c r="A242" s="8" t="s">
        <v>23</v>
      </c>
      <c r="B242" s="9">
        <v>241</v>
      </c>
      <c r="C242" s="19" t="s">
        <v>24</v>
      </c>
      <c r="D242" s="20" t="s">
        <v>1819</v>
      </c>
      <c r="E242" s="12" t="s">
        <v>1820</v>
      </c>
      <c r="F242" s="21" t="s">
        <v>1812</v>
      </c>
      <c r="G242" s="19" t="s">
        <v>1821</v>
      </c>
      <c r="H242" s="20" t="s">
        <v>27</v>
      </c>
      <c r="I242" s="19" t="s">
        <v>362</v>
      </c>
      <c r="J242" s="19" t="s">
        <v>1822</v>
      </c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</row>
    <row r="243" spans="1:27" ht="31.5" customHeight="1">
      <c r="A243" s="8" t="s">
        <v>23</v>
      </c>
      <c r="B243" s="9">
        <v>242</v>
      </c>
      <c r="C243" s="19" t="s">
        <v>650</v>
      </c>
      <c r="D243" s="21" t="s">
        <v>1824</v>
      </c>
      <c r="E243" s="12" t="s">
        <v>1825</v>
      </c>
      <c r="F243" s="21" t="s">
        <v>1812</v>
      </c>
      <c r="G243" s="19" t="s">
        <v>654</v>
      </c>
      <c r="H243" s="20" t="s">
        <v>1826</v>
      </c>
      <c r="I243" s="19" t="s">
        <v>362</v>
      </c>
      <c r="J243" s="19" t="s">
        <v>656</v>
      </c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</row>
    <row r="244" spans="1:27" ht="15.75" customHeight="1">
      <c r="A244" s="8" t="s">
        <v>23</v>
      </c>
      <c r="B244" s="9">
        <v>243</v>
      </c>
      <c r="C244" s="19" t="s">
        <v>650</v>
      </c>
      <c r="D244" s="21" t="s">
        <v>1827</v>
      </c>
      <c r="E244" s="12" t="s">
        <v>1828</v>
      </c>
      <c r="F244" s="21" t="s">
        <v>1812</v>
      </c>
      <c r="G244" s="19" t="s">
        <v>654</v>
      </c>
      <c r="H244" s="20" t="s">
        <v>1829</v>
      </c>
      <c r="I244" s="19" t="s">
        <v>362</v>
      </c>
      <c r="J244" s="19" t="s">
        <v>656</v>
      </c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</row>
    <row r="245" spans="1:27" ht="15.75" customHeight="1">
      <c r="A245" s="8" t="s">
        <v>23</v>
      </c>
      <c r="B245" s="9">
        <v>244</v>
      </c>
      <c r="C245" s="19" t="s">
        <v>24</v>
      </c>
      <c r="D245" s="20" t="s">
        <v>1830</v>
      </c>
      <c r="E245" s="12" t="s">
        <v>1831</v>
      </c>
      <c r="F245" s="21" t="s">
        <v>1832</v>
      </c>
      <c r="G245" s="19" t="s">
        <v>1834</v>
      </c>
      <c r="H245" s="20" t="s">
        <v>1070</v>
      </c>
      <c r="I245" s="19" t="s">
        <v>362</v>
      </c>
      <c r="J245" s="19" t="s">
        <v>656</v>
      </c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</row>
    <row r="246" spans="1:27" ht="31.5" customHeight="1">
      <c r="A246" s="8" t="s">
        <v>23</v>
      </c>
      <c r="B246" s="9">
        <v>245</v>
      </c>
      <c r="C246" s="19" t="s">
        <v>24</v>
      </c>
      <c r="D246" s="20" t="s">
        <v>1837</v>
      </c>
      <c r="E246" s="12" t="s">
        <v>1838</v>
      </c>
      <c r="F246" s="21" t="s">
        <v>1839</v>
      </c>
      <c r="G246" s="19" t="s">
        <v>1445</v>
      </c>
      <c r="H246" s="20" t="s">
        <v>1840</v>
      </c>
      <c r="I246" s="19" t="s">
        <v>782</v>
      </c>
      <c r="J246" s="22" t="str">
        <f t="shared" ref="J246:J247" si="14">HYPERLINK("mailto:sandomierz@sluchmed.pl","sandomierz@sluchmed.pl")</f>
        <v>sandomierz@sluchmed.pl</v>
      </c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</row>
    <row r="247" spans="1:27" ht="31.5" customHeight="1">
      <c r="A247" s="8" t="s">
        <v>23</v>
      </c>
      <c r="B247" s="9">
        <v>246</v>
      </c>
      <c r="C247" s="19" t="s">
        <v>1441</v>
      </c>
      <c r="D247" s="20" t="s">
        <v>1846</v>
      </c>
      <c r="E247" s="12" t="s">
        <v>1847</v>
      </c>
      <c r="F247" s="21" t="s">
        <v>1839</v>
      </c>
      <c r="G247" s="19" t="s">
        <v>1445</v>
      </c>
      <c r="H247" s="20" t="s">
        <v>1848</v>
      </c>
      <c r="I247" s="19" t="s">
        <v>782</v>
      </c>
      <c r="J247" s="22" t="str">
        <f t="shared" si="14"/>
        <v>sandomierz@sluchmed.pl</v>
      </c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</row>
    <row r="248" spans="1:27" ht="15.75" customHeight="1">
      <c r="A248" s="8" t="s">
        <v>23</v>
      </c>
      <c r="B248" s="9">
        <v>247</v>
      </c>
      <c r="C248" s="19" t="s">
        <v>24</v>
      </c>
      <c r="D248" s="20" t="s">
        <v>1849</v>
      </c>
      <c r="E248" s="12" t="s">
        <v>1847</v>
      </c>
      <c r="F248" s="21" t="s">
        <v>1839</v>
      </c>
      <c r="G248" s="19" t="s">
        <v>1850</v>
      </c>
      <c r="H248" s="20" t="s">
        <v>27</v>
      </c>
      <c r="I248" s="19" t="s">
        <v>782</v>
      </c>
      <c r="J248" s="22" t="str">
        <f>HYPERLINK("mailto:sandomierz2@sluchmed.pl","sandomierz2@sluchmed.pl")</f>
        <v>sandomierz2@sluchmed.pl</v>
      </c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</row>
    <row r="249" spans="1:27" ht="31.5" customHeight="1">
      <c r="A249" s="8" t="s">
        <v>23</v>
      </c>
      <c r="B249" s="9">
        <v>248</v>
      </c>
      <c r="C249" s="19" t="s">
        <v>818</v>
      </c>
      <c r="D249" s="20" t="s">
        <v>1854</v>
      </c>
      <c r="E249" s="12" t="s">
        <v>1855</v>
      </c>
      <c r="F249" s="21" t="s">
        <v>1856</v>
      </c>
      <c r="G249" s="19" t="s">
        <v>1857</v>
      </c>
      <c r="H249" s="20" t="s">
        <v>1858</v>
      </c>
      <c r="I249" s="19" t="s">
        <v>362</v>
      </c>
      <c r="J249" s="19" t="s">
        <v>363</v>
      </c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</row>
    <row r="250" spans="1:27" ht="31.5" customHeight="1">
      <c r="A250" s="8" t="s">
        <v>23</v>
      </c>
      <c r="B250" s="9">
        <v>249</v>
      </c>
      <c r="C250" s="19" t="s">
        <v>24</v>
      </c>
      <c r="D250" s="20" t="s">
        <v>1859</v>
      </c>
      <c r="E250" s="12" t="s">
        <v>1860</v>
      </c>
      <c r="F250" s="21" t="s">
        <v>1861</v>
      </c>
      <c r="G250" s="19" t="s">
        <v>1862</v>
      </c>
      <c r="H250" s="11" t="s">
        <v>263</v>
      </c>
      <c r="I250" s="19" t="s">
        <v>264</v>
      </c>
      <c r="J250" s="19" t="s">
        <v>1863</v>
      </c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</row>
    <row r="251" spans="1:27" ht="15.75" customHeight="1">
      <c r="A251" s="8" t="s">
        <v>23</v>
      </c>
      <c r="B251" s="9">
        <v>250</v>
      </c>
      <c r="C251" s="19" t="s">
        <v>24</v>
      </c>
      <c r="D251" s="20" t="s">
        <v>1864</v>
      </c>
      <c r="E251" s="12" t="s">
        <v>1865</v>
      </c>
      <c r="F251" s="21" t="s">
        <v>1866</v>
      </c>
      <c r="G251" s="19" t="s">
        <v>1867</v>
      </c>
      <c r="H251" s="11" t="s">
        <v>1710</v>
      </c>
      <c r="I251" s="19" t="s">
        <v>1161</v>
      </c>
      <c r="J251" s="22" t="str">
        <f>HYPERLINK("mailto:skierniewice@sluchmed.pl","skierniewice@sluchmed.pl")</f>
        <v>skierniewice@sluchmed.pl</v>
      </c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</row>
    <row r="252" spans="1:27" ht="15.75" customHeight="1">
      <c r="A252" s="8" t="s">
        <v>23</v>
      </c>
      <c r="B252" s="9">
        <v>251</v>
      </c>
      <c r="C252" s="19" t="s">
        <v>324</v>
      </c>
      <c r="D252" s="20" t="s">
        <v>1872</v>
      </c>
      <c r="E252" s="12" t="s">
        <v>1873</v>
      </c>
      <c r="F252" s="21" t="s">
        <v>1874</v>
      </c>
      <c r="G252" s="32" t="s">
        <v>1875</v>
      </c>
      <c r="H252" s="11" t="s">
        <v>27</v>
      </c>
      <c r="I252" s="19" t="s">
        <v>264</v>
      </c>
      <c r="J252" s="22" t="str">
        <f>HYPERLINK("mailto:skoczow@sluchmed.pl","skoczow@sluchmed.pl")</f>
        <v>skoczow@sluchmed.pl</v>
      </c>
      <c r="K252" s="23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</row>
    <row r="253" spans="1:27" ht="15.75" customHeight="1">
      <c r="A253" s="8" t="s">
        <v>23</v>
      </c>
      <c r="B253" s="9">
        <v>252</v>
      </c>
      <c r="C253" s="19" t="s">
        <v>207</v>
      </c>
      <c r="D253" s="20" t="s">
        <v>1880</v>
      </c>
      <c r="E253" s="12" t="s">
        <v>1881</v>
      </c>
      <c r="F253" s="21" t="s">
        <v>1882</v>
      </c>
      <c r="G253" s="19" t="s">
        <v>1883</v>
      </c>
      <c r="H253" s="20" t="s">
        <v>1884</v>
      </c>
      <c r="I253" s="19" t="s">
        <v>142</v>
      </c>
      <c r="J253" s="22" t="str">
        <f t="shared" ref="J253:J255" si="15">HYPERLINK("mailto:wroclaw-komandorska@sluchmed.pl","wroclaw-komandorska@sluchmed.pl")</f>
        <v>wroclaw-komandorska@sluchmed.pl</v>
      </c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</row>
    <row r="254" spans="1:27" ht="15.75" customHeight="1">
      <c r="A254" s="8" t="s">
        <v>23</v>
      </c>
      <c r="B254" s="9">
        <v>253</v>
      </c>
      <c r="C254" s="19" t="s">
        <v>207</v>
      </c>
      <c r="D254" s="20" t="s">
        <v>1886</v>
      </c>
      <c r="E254" s="12" t="s">
        <v>1881</v>
      </c>
      <c r="F254" s="21" t="s">
        <v>1882</v>
      </c>
      <c r="G254" s="37" t="s">
        <v>1883</v>
      </c>
      <c r="H254" s="20" t="s">
        <v>1884</v>
      </c>
      <c r="I254" s="19" t="s">
        <v>142</v>
      </c>
      <c r="J254" s="22" t="str">
        <f t="shared" si="15"/>
        <v>wroclaw-komandorska@sluchmed.pl</v>
      </c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</row>
    <row r="255" spans="1:27" ht="15.75" customHeight="1">
      <c r="A255" s="8" t="s">
        <v>23</v>
      </c>
      <c r="B255" s="9">
        <v>254</v>
      </c>
      <c r="C255" s="19" t="s">
        <v>207</v>
      </c>
      <c r="D255" s="20" t="s">
        <v>1888</v>
      </c>
      <c r="E255" s="12" t="s">
        <v>1881</v>
      </c>
      <c r="F255" s="21" t="s">
        <v>1882</v>
      </c>
      <c r="G255" s="19" t="s">
        <v>211</v>
      </c>
      <c r="H255" s="20" t="s">
        <v>1890</v>
      </c>
      <c r="I255" s="19" t="s">
        <v>142</v>
      </c>
      <c r="J255" s="22" t="str">
        <f t="shared" si="15"/>
        <v>wroclaw-komandorska@sluchmed.pl</v>
      </c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</row>
    <row r="256" spans="1:27" ht="31.5" customHeight="1">
      <c r="A256" s="8" t="s">
        <v>23</v>
      </c>
      <c r="B256" s="9">
        <v>255</v>
      </c>
      <c r="C256" s="19" t="s">
        <v>1893</v>
      </c>
      <c r="D256" s="20" t="s">
        <v>1894</v>
      </c>
      <c r="E256" s="12" t="s">
        <v>1895</v>
      </c>
      <c r="F256" s="21" t="s">
        <v>1896</v>
      </c>
      <c r="G256" s="19" t="s">
        <v>1897</v>
      </c>
      <c r="H256" s="20" t="s">
        <v>1898</v>
      </c>
      <c r="I256" s="19" t="s">
        <v>455</v>
      </c>
      <c r="J256" s="35" t="str">
        <f>HYPERLINK("mailto:gdansk4@sluchmed.pl","gdansk4@sluchmed.pl")</f>
        <v>gdansk4@sluchmed.pl</v>
      </c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</row>
    <row r="257" spans="1:27" ht="15.75" customHeight="1">
      <c r="A257" s="8" t="s">
        <v>23</v>
      </c>
      <c r="B257" s="9">
        <v>256</v>
      </c>
      <c r="C257" s="19" t="s">
        <v>24</v>
      </c>
      <c r="D257" s="20" t="s">
        <v>1904</v>
      </c>
      <c r="E257" s="12" t="s">
        <v>1905</v>
      </c>
      <c r="F257" s="21" t="s">
        <v>1906</v>
      </c>
      <c r="G257" s="19" t="s">
        <v>1907</v>
      </c>
      <c r="H257" s="11" t="s">
        <v>263</v>
      </c>
      <c r="I257" s="19" t="s">
        <v>264</v>
      </c>
      <c r="J257" s="19" t="s">
        <v>1910</v>
      </c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</row>
    <row r="258" spans="1:27" ht="31.5" customHeight="1">
      <c r="A258" s="8" t="s">
        <v>23</v>
      </c>
      <c r="B258" s="9">
        <v>257</v>
      </c>
      <c r="C258" s="19" t="s">
        <v>24</v>
      </c>
      <c r="D258" s="20" t="s">
        <v>1911</v>
      </c>
      <c r="E258" s="12" t="s">
        <v>1912</v>
      </c>
      <c r="F258" s="21" t="s">
        <v>1913</v>
      </c>
      <c r="G258" s="19" t="s">
        <v>1914</v>
      </c>
      <c r="H258" s="20" t="s">
        <v>1710</v>
      </c>
      <c r="I258" s="19" t="s">
        <v>362</v>
      </c>
      <c r="J258" s="22" t="str">
        <f t="shared" ref="J258:J262" si="16">HYPERLINK("mailto:swola@sluchmed.pl","swola@sluchmed.pl")</f>
        <v>swola@sluchmed.pl</v>
      </c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</row>
    <row r="259" spans="1:27" ht="31.5" customHeight="1">
      <c r="A259" s="8" t="s">
        <v>23</v>
      </c>
      <c r="B259" s="9">
        <v>258</v>
      </c>
      <c r="C259" s="19" t="s">
        <v>1782</v>
      </c>
      <c r="D259" s="20" t="s">
        <v>1917</v>
      </c>
      <c r="E259" s="12" t="s">
        <v>1912</v>
      </c>
      <c r="F259" s="21" t="s">
        <v>1918</v>
      </c>
      <c r="G259" s="19" t="s">
        <v>1920</v>
      </c>
      <c r="H259" s="20" t="s">
        <v>1923</v>
      </c>
      <c r="I259" s="19" t="s">
        <v>362</v>
      </c>
      <c r="J259" s="22" t="str">
        <f t="shared" si="16"/>
        <v>swola@sluchmed.pl</v>
      </c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</row>
    <row r="260" spans="1:27" ht="31.5" customHeight="1">
      <c r="A260" s="8" t="s">
        <v>23</v>
      </c>
      <c r="B260" s="9">
        <v>259</v>
      </c>
      <c r="C260" s="19" t="s">
        <v>1782</v>
      </c>
      <c r="D260" s="20" t="s">
        <v>1924</v>
      </c>
      <c r="E260" s="12" t="s">
        <v>1912</v>
      </c>
      <c r="F260" s="21" t="s">
        <v>1918</v>
      </c>
      <c r="G260" s="19" t="s">
        <v>1920</v>
      </c>
      <c r="H260" s="20" t="s">
        <v>1925</v>
      </c>
      <c r="I260" s="19" t="s">
        <v>362</v>
      </c>
      <c r="J260" s="22" t="str">
        <f t="shared" si="16"/>
        <v>swola@sluchmed.pl</v>
      </c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</row>
    <row r="261" spans="1:27" ht="31.5" customHeight="1">
      <c r="A261" s="8" t="s">
        <v>23</v>
      </c>
      <c r="B261" s="9">
        <v>260</v>
      </c>
      <c r="C261" s="19" t="s">
        <v>1782</v>
      </c>
      <c r="D261" s="20" t="s">
        <v>1929</v>
      </c>
      <c r="E261" s="12" t="s">
        <v>1912</v>
      </c>
      <c r="F261" s="21" t="s">
        <v>1918</v>
      </c>
      <c r="G261" s="19" t="s">
        <v>1920</v>
      </c>
      <c r="H261" s="20" t="s">
        <v>1930</v>
      </c>
      <c r="I261" s="19" t="s">
        <v>362</v>
      </c>
      <c r="J261" s="22" t="str">
        <f t="shared" si="16"/>
        <v>swola@sluchmed.pl</v>
      </c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</row>
    <row r="262" spans="1:27" ht="31.5" customHeight="1">
      <c r="A262" s="8" t="s">
        <v>23</v>
      </c>
      <c r="B262" s="9">
        <v>261</v>
      </c>
      <c r="C262" s="19" t="s">
        <v>1782</v>
      </c>
      <c r="D262" s="20" t="s">
        <v>1936</v>
      </c>
      <c r="E262" s="12" t="s">
        <v>1912</v>
      </c>
      <c r="F262" s="21" t="s">
        <v>1918</v>
      </c>
      <c r="G262" s="19" t="s">
        <v>1920</v>
      </c>
      <c r="H262" s="20" t="s">
        <v>1937</v>
      </c>
      <c r="I262" s="19" t="s">
        <v>362</v>
      </c>
      <c r="J262" s="22" t="str">
        <f t="shared" si="16"/>
        <v>swola@sluchmed.pl</v>
      </c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</row>
    <row r="263" spans="1:27" ht="15.75" customHeight="1">
      <c r="A263" s="8" t="s">
        <v>23</v>
      </c>
      <c r="B263" s="9">
        <v>262</v>
      </c>
      <c r="C263" s="19" t="s">
        <v>24</v>
      </c>
      <c r="D263" s="21" t="s">
        <v>1940</v>
      </c>
      <c r="E263" s="12" t="s">
        <v>1941</v>
      </c>
      <c r="F263" s="21" t="s">
        <v>1942</v>
      </c>
      <c r="G263" s="14" t="s">
        <v>1943</v>
      </c>
      <c r="H263" s="20" t="s">
        <v>1076</v>
      </c>
      <c r="I263" s="19" t="s">
        <v>782</v>
      </c>
      <c r="J263" s="25" t="str">
        <f>HYPERLINK("mailto:starachowice@sluchmed.pl","starachowice@sluchmed.pl")</f>
        <v>starachowice@sluchmed.pl</v>
      </c>
      <c r="K263" s="71"/>
      <c r="L263" s="71"/>
      <c r="M263" s="71"/>
      <c r="N263" s="71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</row>
    <row r="264" spans="1:27" ht="15.75" customHeight="1">
      <c r="A264" s="8" t="s">
        <v>23</v>
      </c>
      <c r="B264" s="9">
        <v>263</v>
      </c>
      <c r="C264" s="19" t="s">
        <v>246</v>
      </c>
      <c r="D264" s="20" t="s">
        <v>1949</v>
      </c>
      <c r="E264" s="12" t="s">
        <v>1950</v>
      </c>
      <c r="F264" s="21" t="s">
        <v>1951</v>
      </c>
      <c r="G264" s="19" t="s">
        <v>250</v>
      </c>
      <c r="H264" s="20" t="s">
        <v>1955</v>
      </c>
      <c r="I264" s="19" t="s">
        <v>142</v>
      </c>
      <c r="J264" s="22" t="str">
        <f>HYPERLINK("mailto:klodzko@sluchmed.pl","klodzko@sluchmed.pl")</f>
        <v>klodzko@sluchmed.pl</v>
      </c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</row>
    <row r="265" spans="1:27" ht="15.75" customHeight="1">
      <c r="A265" s="8" t="s">
        <v>23</v>
      </c>
      <c r="B265" s="9">
        <v>264</v>
      </c>
      <c r="C265" s="19" t="s">
        <v>197</v>
      </c>
      <c r="D265" s="20" t="s">
        <v>1956</v>
      </c>
      <c r="E265" s="12" t="s">
        <v>1957</v>
      </c>
      <c r="F265" s="21" t="s">
        <v>1958</v>
      </c>
      <c r="G265" s="19" t="s">
        <v>201</v>
      </c>
      <c r="H265" s="20" t="s">
        <v>1959</v>
      </c>
      <c r="I265" s="19" t="s">
        <v>142</v>
      </c>
      <c r="J265" s="22" t="str">
        <f>HYPERLINK("mailto:olawa@sluchmed.pl","olawa@sluchmed.pl")</f>
        <v>olawa@sluchmed.pl</v>
      </c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</row>
    <row r="266" spans="1:27" ht="15.75" customHeight="1">
      <c r="A266" s="8" t="s">
        <v>23</v>
      </c>
      <c r="B266" s="9">
        <v>265</v>
      </c>
      <c r="C266" s="19" t="s">
        <v>693</v>
      </c>
      <c r="D266" s="20" t="s">
        <v>1962</v>
      </c>
      <c r="E266" s="12" t="s">
        <v>1957</v>
      </c>
      <c r="F266" s="21" t="s">
        <v>1958</v>
      </c>
      <c r="G266" s="19" t="s">
        <v>697</v>
      </c>
      <c r="H266" s="20" t="s">
        <v>1963</v>
      </c>
      <c r="I266" s="19" t="s">
        <v>142</v>
      </c>
      <c r="J266" s="22" t="str">
        <f>HYPERLINK("mailto:wroclaw-pilsudskiego@sluchmed.pl","wroclaw-pilsudskiego@sluchmed.pl")</f>
        <v>wroclaw-pilsudskiego@sluchmed.pl</v>
      </c>
      <c r="K266" s="23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</row>
    <row r="267" spans="1:27" ht="31.5" customHeight="1">
      <c r="A267" s="27"/>
      <c r="B267" s="9">
        <v>266</v>
      </c>
      <c r="C267" s="19" t="s">
        <v>1966</v>
      </c>
      <c r="D267" s="20" t="s">
        <v>1967</v>
      </c>
      <c r="E267" s="12" t="s">
        <v>1968</v>
      </c>
      <c r="F267" s="21" t="s">
        <v>1969</v>
      </c>
      <c r="G267" s="19" t="s">
        <v>1970</v>
      </c>
      <c r="H267" s="20" t="s">
        <v>1971</v>
      </c>
      <c r="I267" s="19" t="s">
        <v>515</v>
      </c>
      <c r="J267" s="22" t="str">
        <f>HYPERLINK("mailto:zgora@sluchmed.pl","zgora@sluchmed.pl")</f>
        <v>zgora@sluchmed.pl</v>
      </c>
      <c r="K267" s="23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</row>
    <row r="268" spans="1:27" ht="15.75" customHeight="1">
      <c r="A268" s="8" t="s">
        <v>23</v>
      </c>
      <c r="B268" s="9">
        <v>267</v>
      </c>
      <c r="C268" s="19" t="s">
        <v>1975</v>
      </c>
      <c r="D268" s="20" t="s">
        <v>1976</v>
      </c>
      <c r="E268" s="12" t="s">
        <v>1977</v>
      </c>
      <c r="F268" s="21" t="s">
        <v>1978</v>
      </c>
      <c r="G268" s="19" t="s">
        <v>1979</v>
      </c>
      <c r="H268" s="20" t="s">
        <v>1980</v>
      </c>
      <c r="I268" s="19" t="s">
        <v>52</v>
      </c>
      <c r="J268" s="35" t="str">
        <f>HYPERLINK("mailto:ILAWA@SLUCHMED.PL","ILAWA@SLUCHMED.PL")</f>
        <v>ILAWA@SLUCHMED.PL</v>
      </c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</row>
    <row r="269" spans="1:27" ht="15.75" customHeight="1">
      <c r="A269" s="8" t="s">
        <v>23</v>
      </c>
      <c r="B269" s="9">
        <v>268</v>
      </c>
      <c r="C269" s="19" t="s">
        <v>24</v>
      </c>
      <c r="D269" s="20" t="s">
        <v>1982</v>
      </c>
      <c r="E269" s="12" t="s">
        <v>1983</v>
      </c>
      <c r="F269" s="21" t="s">
        <v>1984</v>
      </c>
      <c r="G269" s="19" t="s">
        <v>1986</v>
      </c>
      <c r="H269" s="20" t="s">
        <v>464</v>
      </c>
      <c r="I269" s="19" t="s">
        <v>98</v>
      </c>
      <c r="J269" s="22" t="str">
        <f>HYPERLINK("mailto:suwalki@sluchmed.pl","suwalki@sluchmed.pl")</f>
        <v>suwalki@sluchmed.pl</v>
      </c>
      <c r="K269" s="23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1:27" ht="15.75" customHeight="1">
      <c r="A270" s="8" t="s">
        <v>23</v>
      </c>
      <c r="B270" s="9">
        <v>269</v>
      </c>
      <c r="C270" s="19" t="s">
        <v>162</v>
      </c>
      <c r="D270" s="20" t="s">
        <v>1991</v>
      </c>
      <c r="E270" s="12" t="s">
        <v>1993</v>
      </c>
      <c r="F270" s="21" t="s">
        <v>1994</v>
      </c>
      <c r="G270" s="19" t="s">
        <v>165</v>
      </c>
      <c r="H270" s="20" t="s">
        <v>1995</v>
      </c>
      <c r="I270" s="19" t="s">
        <v>142</v>
      </c>
      <c r="J270" s="22" t="str">
        <f>HYPERLINK("mailto:olesnica-daszynskiego@sluchmed.pl","olesnica-daszynskiego@sluchmed.pl")</f>
        <v>olesnica-daszynskiego@sluchmed.pl</v>
      </c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</row>
    <row r="271" spans="1:27" ht="15.75" customHeight="1">
      <c r="A271" s="8" t="s">
        <v>23</v>
      </c>
      <c r="B271" s="9">
        <v>270</v>
      </c>
      <c r="C271" s="19" t="s">
        <v>2000</v>
      </c>
      <c r="D271" s="20" t="s">
        <v>2001</v>
      </c>
      <c r="E271" s="12" t="s">
        <v>2002</v>
      </c>
      <c r="F271" s="21" t="s">
        <v>2003</v>
      </c>
      <c r="G271" s="14" t="s">
        <v>172</v>
      </c>
      <c r="H271" s="20" t="s">
        <v>2004</v>
      </c>
      <c r="I271" s="19" t="s">
        <v>32</v>
      </c>
      <c r="J271" s="19" t="s">
        <v>2005</v>
      </c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</row>
    <row r="272" spans="1:27" ht="15.75" customHeight="1">
      <c r="A272" s="8" t="s">
        <v>23</v>
      </c>
      <c r="B272" s="9">
        <v>271</v>
      </c>
      <c r="C272" s="19" t="s">
        <v>2006</v>
      </c>
      <c r="D272" s="20" t="s">
        <v>2007</v>
      </c>
      <c r="E272" s="12" t="s">
        <v>2008</v>
      </c>
      <c r="F272" s="21" t="s">
        <v>2010</v>
      </c>
      <c r="G272" s="33">
        <v>733660094</v>
      </c>
      <c r="H272" s="17" t="s">
        <v>2012</v>
      </c>
      <c r="I272" s="19" t="s">
        <v>553</v>
      </c>
      <c r="J272" s="35" t="str">
        <f>HYPERLINK("mailto:szczecin@sluchmed.pl","szczecin@sluchmed.pl")</f>
        <v>szczecin@sluchmed.pl</v>
      </c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</row>
    <row r="273" spans="1:27" ht="15.75" customHeight="1">
      <c r="A273" s="56" t="s">
        <v>23</v>
      </c>
      <c r="B273" s="57">
        <v>272</v>
      </c>
      <c r="C273" s="58"/>
      <c r="D273" s="59" t="s">
        <v>2019</v>
      </c>
      <c r="E273" s="60" t="s">
        <v>2020</v>
      </c>
      <c r="F273" s="61" t="s">
        <v>2021</v>
      </c>
      <c r="G273" s="72" t="s">
        <v>2022</v>
      </c>
      <c r="H273" s="73"/>
      <c r="I273" s="58" t="s">
        <v>553</v>
      </c>
      <c r="J273" s="74" t="str">
        <f>HYPERLINK("mailto:szczecinek@sluchmed.pl","szczecinek@sluchmed.pl")</f>
        <v>szczecinek@sluchmed.pl</v>
      </c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</row>
    <row r="274" spans="1:27" ht="15.75" customHeight="1">
      <c r="A274" s="8" t="s">
        <v>23</v>
      </c>
      <c r="B274" s="9">
        <v>273</v>
      </c>
      <c r="C274" s="19" t="s">
        <v>285</v>
      </c>
      <c r="D274" s="20" t="s">
        <v>2043</v>
      </c>
      <c r="E274" s="19" t="s">
        <v>2044</v>
      </c>
      <c r="F274" s="21" t="s">
        <v>2045</v>
      </c>
      <c r="G274" s="19" t="s">
        <v>289</v>
      </c>
      <c r="H274" s="20" t="s">
        <v>2046</v>
      </c>
      <c r="I274" s="19" t="s">
        <v>142</v>
      </c>
      <c r="J274" s="22" t="str">
        <f>HYPERLINK("mailto:lubin@sluchmed.pl","lubin@sluchmed.pl")</f>
        <v>lubin@sluchmed.pl</v>
      </c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</row>
    <row r="275" spans="1:27" ht="15.75" customHeight="1">
      <c r="A275" s="8" t="s">
        <v>23</v>
      </c>
      <c r="B275" s="9">
        <v>274</v>
      </c>
      <c r="C275" s="19" t="s">
        <v>29</v>
      </c>
      <c r="D275" s="20" t="s">
        <v>2048</v>
      </c>
      <c r="E275" s="12" t="s">
        <v>2049</v>
      </c>
      <c r="F275" s="21" t="s">
        <v>2050</v>
      </c>
      <c r="G275" s="19" t="s">
        <v>865</v>
      </c>
      <c r="H275" s="20" t="s">
        <v>2051</v>
      </c>
      <c r="I275" s="19" t="s">
        <v>338</v>
      </c>
      <c r="J275" s="22" t="str">
        <f>HYPERLINK("mailto:konin@sluchmed.pl","konin@sluchmed.pl")</f>
        <v>konin@sluchmed.pl</v>
      </c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</row>
    <row r="276" spans="1:27" ht="15.75" customHeight="1">
      <c r="A276" s="8" t="s">
        <v>23</v>
      </c>
      <c r="B276" s="9">
        <v>275</v>
      </c>
      <c r="C276" s="19" t="s">
        <v>693</v>
      </c>
      <c r="D276" s="20" t="s">
        <v>2053</v>
      </c>
      <c r="E276" s="12" t="s">
        <v>2054</v>
      </c>
      <c r="F276" s="21" t="s">
        <v>2055</v>
      </c>
      <c r="G276" s="19" t="s">
        <v>697</v>
      </c>
      <c r="H276" s="20" t="s">
        <v>2056</v>
      </c>
      <c r="I276" s="19" t="s">
        <v>142</v>
      </c>
      <c r="J276" s="22" t="str">
        <f>HYPERLINK("mailto:wroclaw-pilsudskiego@sluchmed.pl","wroclaw-pilsudskiego@sluchmed.pl")</f>
        <v>wroclaw-pilsudskiego@sluchmed.pl</v>
      </c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</row>
    <row r="277" spans="1:27" ht="15.75" customHeight="1">
      <c r="A277" s="8" t="s">
        <v>23</v>
      </c>
      <c r="B277" s="9">
        <v>276</v>
      </c>
      <c r="C277" s="19" t="s">
        <v>207</v>
      </c>
      <c r="D277" s="20" t="s">
        <v>2061</v>
      </c>
      <c r="E277" s="12" t="s">
        <v>2062</v>
      </c>
      <c r="F277" s="21" t="s">
        <v>2063</v>
      </c>
      <c r="G277" s="19" t="s">
        <v>211</v>
      </c>
      <c r="H277" s="20" t="s">
        <v>2064</v>
      </c>
      <c r="I277" s="19" t="s">
        <v>142</v>
      </c>
      <c r="J277" s="22" t="str">
        <f>HYPERLINK("mailto:wroclaw-komandorska@sluchmed.pl","wroclaw-komandorska@sluchmed.pl")</f>
        <v>wroclaw-komandorska@sluchmed.pl</v>
      </c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</row>
    <row r="278" spans="1:27" ht="31.5" customHeight="1">
      <c r="A278" s="8" t="s">
        <v>23</v>
      </c>
      <c r="B278" s="9">
        <v>277</v>
      </c>
      <c r="C278" s="19" t="s">
        <v>24</v>
      </c>
      <c r="D278" s="20" t="s">
        <v>2069</v>
      </c>
      <c r="E278" s="12" t="s">
        <v>2070</v>
      </c>
      <c r="F278" s="21" t="s">
        <v>2071</v>
      </c>
      <c r="G278" s="19" t="s">
        <v>2072</v>
      </c>
      <c r="H278" s="17" t="s">
        <v>2073</v>
      </c>
      <c r="I278" s="19" t="s">
        <v>32</v>
      </c>
      <c r="J278" s="22" t="str">
        <f>HYPERLINK("mailto:swidnik@sluchmed.pl","swidnik@sluchmed.pl")</f>
        <v>swidnik@sluchmed.pl</v>
      </c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</row>
    <row r="279" spans="1:27" ht="15.75" customHeight="1">
      <c r="A279" s="8" t="s">
        <v>23</v>
      </c>
      <c r="B279" s="9">
        <v>278</v>
      </c>
      <c r="C279" s="19" t="s">
        <v>2078</v>
      </c>
      <c r="D279" s="20" t="s">
        <v>2079</v>
      </c>
      <c r="E279" s="12" t="s">
        <v>2080</v>
      </c>
      <c r="F279" s="21" t="s">
        <v>2081</v>
      </c>
      <c r="G279" s="19" t="s">
        <v>2082</v>
      </c>
      <c r="H279" s="20" t="s">
        <v>2083</v>
      </c>
      <c r="I279" s="19" t="s">
        <v>142</v>
      </c>
      <c r="J279" s="28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</row>
    <row r="280" spans="1:27" ht="15.75" customHeight="1">
      <c r="A280" s="8" t="s">
        <v>23</v>
      </c>
      <c r="B280" s="9">
        <v>279</v>
      </c>
      <c r="C280" s="19" t="s">
        <v>24</v>
      </c>
      <c r="D280" s="20" t="s">
        <v>2085</v>
      </c>
      <c r="E280" s="12" t="s">
        <v>2086</v>
      </c>
      <c r="F280" s="21" t="s">
        <v>2087</v>
      </c>
      <c r="G280" s="19" t="s">
        <v>2088</v>
      </c>
      <c r="H280" s="20" t="s">
        <v>1070</v>
      </c>
      <c r="I280" s="19" t="s">
        <v>362</v>
      </c>
      <c r="J280" s="22" t="str">
        <f>HYPERLINK("mailto:tarnobrzeg@sluchmed.pl","tarnobrzeg@sluchmed.pl")</f>
        <v>tarnobrzeg@sluchmed.pl</v>
      </c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</row>
    <row r="281" spans="1:27" ht="15.75" customHeight="1">
      <c r="A281" s="8" t="s">
        <v>23</v>
      </c>
      <c r="B281" s="9">
        <v>280</v>
      </c>
      <c r="C281" s="19" t="s">
        <v>24</v>
      </c>
      <c r="D281" s="20" t="s">
        <v>2093</v>
      </c>
      <c r="E281" s="12" t="s">
        <v>2094</v>
      </c>
      <c r="F281" s="21" t="s">
        <v>2095</v>
      </c>
      <c r="G281" s="19" t="s">
        <v>2096</v>
      </c>
      <c r="H281" s="11" t="s">
        <v>263</v>
      </c>
      <c r="I281" s="19" t="s">
        <v>264</v>
      </c>
      <c r="J281" s="22" t="str">
        <f>HYPERLINK("mailto:tgory@sluchmed.pl","tgory@sluchmed.pl")</f>
        <v>tgory@sluchmed.pl</v>
      </c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</row>
    <row r="282" spans="1:27" ht="15.75" customHeight="1">
      <c r="A282" s="8" t="s">
        <v>23</v>
      </c>
      <c r="B282" s="9">
        <v>281</v>
      </c>
      <c r="C282" s="19" t="s">
        <v>24</v>
      </c>
      <c r="D282" s="20" t="s">
        <v>2098</v>
      </c>
      <c r="E282" s="12" t="s">
        <v>2100</v>
      </c>
      <c r="F282" s="21" t="s">
        <v>2101</v>
      </c>
      <c r="G282" s="19" t="s">
        <v>2102</v>
      </c>
      <c r="H282" s="20" t="s">
        <v>27</v>
      </c>
      <c r="I282" s="19" t="s">
        <v>13</v>
      </c>
      <c r="J282" s="22" t="str">
        <f t="shared" ref="J282:J284" si="17">HYPERLINK("mailto:tarnow@sluchmed.pl","tarnow@sluchmed.pl")</f>
        <v>tarnow@sluchmed.pl</v>
      </c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</row>
    <row r="283" spans="1:27" ht="15.75" customHeight="1">
      <c r="A283" s="8" t="s">
        <v>23</v>
      </c>
      <c r="B283" s="9">
        <v>282</v>
      </c>
      <c r="C283" s="19" t="s">
        <v>2106</v>
      </c>
      <c r="D283" s="20" t="s">
        <v>2107</v>
      </c>
      <c r="E283" s="12" t="s">
        <v>2100</v>
      </c>
      <c r="F283" s="21" t="s">
        <v>2101</v>
      </c>
      <c r="G283" s="19" t="s">
        <v>2108</v>
      </c>
      <c r="H283" s="20" t="s">
        <v>2109</v>
      </c>
      <c r="I283" s="19" t="s">
        <v>13</v>
      </c>
      <c r="J283" s="22" t="str">
        <f t="shared" si="17"/>
        <v>tarnow@sluchmed.pl</v>
      </c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</row>
    <row r="284" spans="1:27" ht="31.5" customHeight="1">
      <c r="A284" s="8" t="s">
        <v>23</v>
      </c>
      <c r="B284" s="9">
        <v>283</v>
      </c>
      <c r="C284" s="19" t="s">
        <v>2106</v>
      </c>
      <c r="D284" s="20" t="s">
        <v>2110</v>
      </c>
      <c r="E284" s="12" t="s">
        <v>2100</v>
      </c>
      <c r="F284" s="21" t="s">
        <v>2101</v>
      </c>
      <c r="G284" s="19" t="s">
        <v>2111</v>
      </c>
      <c r="H284" s="20" t="s">
        <v>2112</v>
      </c>
      <c r="I284" s="19" t="s">
        <v>13</v>
      </c>
      <c r="J284" s="22" t="str">
        <f t="shared" si="17"/>
        <v>tarnow@sluchmed.pl</v>
      </c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</row>
    <row r="285" spans="1:27" ht="15.75" customHeight="1">
      <c r="A285" s="8" t="s">
        <v>23</v>
      </c>
      <c r="B285" s="9">
        <v>284</v>
      </c>
      <c r="C285" s="19" t="s">
        <v>1199</v>
      </c>
      <c r="D285" s="20" t="s">
        <v>2113</v>
      </c>
      <c r="E285" s="12" t="s">
        <v>2115</v>
      </c>
      <c r="F285" s="21" t="s">
        <v>2116</v>
      </c>
      <c r="G285" s="19" t="s">
        <v>2118</v>
      </c>
      <c r="H285" s="20" t="s">
        <v>2119</v>
      </c>
      <c r="I285" s="19" t="s">
        <v>32</v>
      </c>
      <c r="J285" s="22" t="str">
        <f>HYPERLINK("mailto:bpodlaska@sluchmed.pl","bpodlaska@sluchmed.pl")</f>
        <v>bpodlaska@sluchmed.pl</v>
      </c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</row>
    <row r="286" spans="1:27" ht="15.75" customHeight="1">
      <c r="A286" s="8" t="s">
        <v>23</v>
      </c>
      <c r="B286" s="9">
        <v>285</v>
      </c>
      <c r="C286" s="19" t="s">
        <v>810</v>
      </c>
      <c r="D286" s="20" t="s">
        <v>2125</v>
      </c>
      <c r="E286" s="12" t="s">
        <v>2126</v>
      </c>
      <c r="F286" s="21" t="s">
        <v>2127</v>
      </c>
      <c r="G286" s="19" t="s">
        <v>2128</v>
      </c>
      <c r="H286" s="20" t="s">
        <v>2129</v>
      </c>
      <c r="I286" s="19" t="s">
        <v>39</v>
      </c>
      <c r="J286" s="19" t="s">
        <v>817</v>
      </c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</row>
    <row r="287" spans="1:27" ht="31.5" customHeight="1">
      <c r="A287" s="8" t="s">
        <v>23</v>
      </c>
      <c r="B287" s="9">
        <v>286</v>
      </c>
      <c r="C287" s="19" t="s">
        <v>24</v>
      </c>
      <c r="D287" s="20" t="s">
        <v>2130</v>
      </c>
      <c r="E287" s="12" t="s">
        <v>2132</v>
      </c>
      <c r="F287" s="21" t="s">
        <v>2133</v>
      </c>
      <c r="G287" s="19" t="s">
        <v>2134</v>
      </c>
      <c r="H287" s="20" t="s">
        <v>2135</v>
      </c>
      <c r="I287" s="19" t="s">
        <v>32</v>
      </c>
      <c r="J287" s="19" t="s">
        <v>2136</v>
      </c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</row>
    <row r="288" spans="1:27" ht="31.5" customHeight="1">
      <c r="A288" s="8" t="s">
        <v>23</v>
      </c>
      <c r="B288" s="9">
        <v>287</v>
      </c>
      <c r="C288" s="19" t="s">
        <v>2137</v>
      </c>
      <c r="D288" s="20" t="s">
        <v>2138</v>
      </c>
      <c r="E288" s="12" t="s">
        <v>2139</v>
      </c>
      <c r="F288" s="21" t="s">
        <v>2133</v>
      </c>
      <c r="G288" s="19" t="s">
        <v>2140</v>
      </c>
      <c r="H288" s="20" t="s">
        <v>27</v>
      </c>
      <c r="I288" s="19" t="s">
        <v>32</v>
      </c>
      <c r="J288" s="19" t="s">
        <v>2136</v>
      </c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</row>
    <row r="289" spans="1:27" ht="15.75" customHeight="1">
      <c r="A289" s="8" t="s">
        <v>23</v>
      </c>
      <c r="B289" s="9">
        <v>288</v>
      </c>
      <c r="C289" s="19" t="s">
        <v>187</v>
      </c>
      <c r="D289" s="20" t="s">
        <v>2141</v>
      </c>
      <c r="E289" s="12" t="s">
        <v>2142</v>
      </c>
      <c r="F289" s="21" t="s">
        <v>2143</v>
      </c>
      <c r="G289" s="19" t="s">
        <v>2144</v>
      </c>
      <c r="H289" s="20" t="s">
        <v>2145</v>
      </c>
      <c r="I289" s="19" t="s">
        <v>142</v>
      </c>
      <c r="J289" s="19" t="s">
        <v>2147</v>
      </c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</row>
    <row r="290" spans="1:27" ht="15.75" customHeight="1">
      <c r="A290" s="8" t="s">
        <v>23</v>
      </c>
      <c r="B290" s="9">
        <v>289</v>
      </c>
      <c r="C290" s="19" t="s">
        <v>2148</v>
      </c>
      <c r="D290" s="20" t="s">
        <v>2149</v>
      </c>
      <c r="E290" s="12" t="s">
        <v>2142</v>
      </c>
      <c r="F290" s="21" t="s">
        <v>2143</v>
      </c>
      <c r="G290" s="19" t="s">
        <v>2151</v>
      </c>
      <c r="H290" s="20" t="s">
        <v>2152</v>
      </c>
      <c r="I290" s="19" t="s">
        <v>142</v>
      </c>
      <c r="J290" s="22" t="str">
        <f>HYPERLINK("mailto:trzebnica@sluchmed.pl","trzebnica@sluchmed.pl")</f>
        <v>trzebnica@sluchmed.pl</v>
      </c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</row>
    <row r="291" spans="1:27" ht="15.75" customHeight="1">
      <c r="A291" s="8" t="s">
        <v>23</v>
      </c>
      <c r="B291" s="9">
        <v>290</v>
      </c>
      <c r="C291" s="19" t="s">
        <v>2156</v>
      </c>
      <c r="D291" s="20" t="s">
        <v>2157</v>
      </c>
      <c r="E291" s="12" t="s">
        <v>2158</v>
      </c>
      <c r="F291" s="21" t="s">
        <v>2159</v>
      </c>
      <c r="G291" s="19" t="s">
        <v>2160</v>
      </c>
      <c r="H291" s="20" t="s">
        <v>2161</v>
      </c>
      <c r="I291" s="19" t="s">
        <v>338</v>
      </c>
      <c r="J291" s="22" t="str">
        <f>HYPERLINK("mailto:krotoszyn@sluchmed.pl","krotoszyn@sluchmed.pl")</f>
        <v>krotoszyn@sluchmed.pl</v>
      </c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</row>
    <row r="292" spans="1:27" ht="15.75" customHeight="1">
      <c r="A292" s="8" t="s">
        <v>23</v>
      </c>
      <c r="B292" s="9">
        <v>291</v>
      </c>
      <c r="C292" s="19" t="s">
        <v>162</v>
      </c>
      <c r="D292" s="20" t="s">
        <v>2166</v>
      </c>
      <c r="E292" s="12" t="s">
        <v>2167</v>
      </c>
      <c r="F292" s="21" t="s">
        <v>2168</v>
      </c>
      <c r="G292" s="19" t="s">
        <v>165</v>
      </c>
      <c r="H292" s="20" t="s">
        <v>2169</v>
      </c>
      <c r="I292" s="19" t="s">
        <v>142</v>
      </c>
      <c r="J292" s="22" t="str">
        <f>HYPERLINK("mailto:olesnica-daszynskiego@sluchmed.pl","olesnica-daszynskiego@sluchmed.pl")</f>
        <v>olesnica-daszynskiego@sluchmed.pl</v>
      </c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</row>
    <row r="293" spans="1:27" ht="15.75" customHeight="1">
      <c r="A293" s="8" t="s">
        <v>23</v>
      </c>
      <c r="B293" s="9">
        <v>292</v>
      </c>
      <c r="C293" s="19" t="s">
        <v>24</v>
      </c>
      <c r="D293" s="20" t="s">
        <v>2170</v>
      </c>
      <c r="E293" s="12" t="s">
        <v>2171</v>
      </c>
      <c r="F293" s="21" t="s">
        <v>2173</v>
      </c>
      <c r="G293" s="19" t="s">
        <v>2174</v>
      </c>
      <c r="H293" s="11" t="s">
        <v>263</v>
      </c>
      <c r="I293" s="19" t="s">
        <v>264</v>
      </c>
      <c r="J293" s="22" t="str">
        <f>HYPERLINK("mailto:tychy@sluchmed.pl","tychy@sluchmed.pl")</f>
        <v>tychy@sluchmed.pl</v>
      </c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</row>
    <row r="294" spans="1:27" ht="31.5" customHeight="1">
      <c r="A294" s="8" t="s">
        <v>23</v>
      </c>
      <c r="B294" s="9">
        <v>293</v>
      </c>
      <c r="C294" s="19" t="s">
        <v>650</v>
      </c>
      <c r="D294" s="20" t="s">
        <v>2181</v>
      </c>
      <c r="E294" s="12" t="s">
        <v>2182</v>
      </c>
      <c r="F294" s="21" t="s">
        <v>2183</v>
      </c>
      <c r="G294" s="19" t="s">
        <v>1834</v>
      </c>
      <c r="H294" s="20" t="s">
        <v>2184</v>
      </c>
      <c r="I294" s="19" t="s">
        <v>362</v>
      </c>
      <c r="J294" s="22" t="str">
        <f>HYPERLINK("mailto:rzeszow@sluchmed.pl","rzeszow@sluchmed.pl")</f>
        <v>rzeszow@sluchmed.pl</v>
      </c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</row>
    <row r="295" spans="1:27" ht="31.5" customHeight="1">
      <c r="A295" s="8" t="s">
        <v>23</v>
      </c>
      <c r="B295" s="9">
        <v>294</v>
      </c>
      <c r="C295" s="19" t="s">
        <v>1142</v>
      </c>
      <c r="D295" s="20" t="s">
        <v>2187</v>
      </c>
      <c r="E295" s="12" t="s">
        <v>2188</v>
      </c>
      <c r="F295" s="21" t="s">
        <v>2189</v>
      </c>
      <c r="G295" s="19" t="s">
        <v>1149</v>
      </c>
      <c r="H295" s="20" t="s">
        <v>2190</v>
      </c>
      <c r="I295" s="19" t="s">
        <v>32</v>
      </c>
      <c r="J295" s="19" t="s">
        <v>462</v>
      </c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</row>
    <row r="296" spans="1:27" ht="15.75" customHeight="1">
      <c r="A296" s="8" t="s">
        <v>23</v>
      </c>
      <c r="B296" s="9">
        <v>295</v>
      </c>
      <c r="C296" s="19" t="s">
        <v>24</v>
      </c>
      <c r="D296" s="20" t="s">
        <v>365</v>
      </c>
      <c r="E296" s="12" t="s">
        <v>2191</v>
      </c>
      <c r="F296" s="21" t="s">
        <v>2192</v>
      </c>
      <c r="G296" s="19" t="s">
        <v>2193</v>
      </c>
      <c r="H296" s="20" t="s">
        <v>27</v>
      </c>
      <c r="I296" s="19" t="s">
        <v>13</v>
      </c>
      <c r="J296" s="22" t="str">
        <f>HYPERLINK("mailto:wadowice@sluchmed.pl","wadowice@sluchmed.pl")</f>
        <v>wadowice@sluchmed.pl</v>
      </c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</row>
    <row r="297" spans="1:27" ht="15.75" customHeight="1">
      <c r="A297" s="8" t="s">
        <v>23</v>
      </c>
      <c r="B297" s="9">
        <v>296</v>
      </c>
      <c r="C297" s="19" t="s">
        <v>187</v>
      </c>
      <c r="D297" s="20" t="s">
        <v>2198</v>
      </c>
      <c r="E297" s="12" t="s">
        <v>2199</v>
      </c>
      <c r="F297" s="21" t="s">
        <v>2200</v>
      </c>
      <c r="G297" s="19" t="s">
        <v>2201</v>
      </c>
      <c r="H297" s="20" t="s">
        <v>386</v>
      </c>
      <c r="I297" s="19" t="s">
        <v>142</v>
      </c>
      <c r="J297" s="35" t="str">
        <f>HYPERLINK("mailto:walbrzych-slowackiego@sluchmed.pl","walbrzych-slowackiego@sluchmed.pl")</f>
        <v>walbrzych-slowackiego@sluchmed.pl</v>
      </c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</row>
    <row r="298" spans="1:27" ht="15.75" customHeight="1">
      <c r="A298" s="8" t="s">
        <v>23</v>
      </c>
      <c r="B298" s="9">
        <v>297</v>
      </c>
      <c r="C298" s="19" t="s">
        <v>187</v>
      </c>
      <c r="D298" s="20" t="s">
        <v>2205</v>
      </c>
      <c r="E298" s="12" t="s">
        <v>2206</v>
      </c>
      <c r="F298" s="21" t="s">
        <v>2200</v>
      </c>
      <c r="G298" s="19" t="s">
        <v>2201</v>
      </c>
      <c r="H298" s="20" t="s">
        <v>386</v>
      </c>
      <c r="I298" s="19" t="s">
        <v>142</v>
      </c>
      <c r="J298" s="22" t="str">
        <f>HYPERLINK("mailto:walbrzych-glowna@sluchmed.pl","walbrzych-glowna@sluchmed.pl")</f>
        <v>walbrzych-glowna@sluchmed.pl</v>
      </c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</row>
    <row r="299" spans="1:27" ht="36" customHeight="1">
      <c r="A299" s="8" t="s">
        <v>23</v>
      </c>
      <c r="B299" s="9">
        <v>298</v>
      </c>
      <c r="C299" s="14" t="s">
        <v>24</v>
      </c>
      <c r="D299" s="15" t="s">
        <v>2214</v>
      </c>
      <c r="E299" s="16" t="s">
        <v>2215</v>
      </c>
      <c r="F299" s="15" t="s">
        <v>2216</v>
      </c>
      <c r="G299" s="33">
        <v>733890069</v>
      </c>
      <c r="H299" s="17" t="s">
        <v>1115</v>
      </c>
      <c r="I299" s="14" t="s">
        <v>553</v>
      </c>
      <c r="J299" s="35" t="str">
        <f>HYPERLINK("mailto:walcz@sluchmed.pl","walcz@sluchmed.pl")</f>
        <v>walcz@sluchmed.pl</v>
      </c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</row>
    <row r="300" spans="1:27" ht="31.5" customHeight="1">
      <c r="A300" s="8" t="s">
        <v>23</v>
      </c>
      <c r="B300" s="9">
        <v>299</v>
      </c>
      <c r="C300" s="19" t="s">
        <v>24</v>
      </c>
      <c r="D300" s="20" t="s">
        <v>2219</v>
      </c>
      <c r="E300" s="12" t="s">
        <v>2220</v>
      </c>
      <c r="F300" s="21" t="s">
        <v>2221</v>
      </c>
      <c r="G300" s="19" t="s">
        <v>2222</v>
      </c>
      <c r="H300" s="20" t="s">
        <v>2223</v>
      </c>
      <c r="I300" s="19" t="s">
        <v>39</v>
      </c>
      <c r="J300" s="19" t="s">
        <v>2225</v>
      </c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</row>
    <row r="301" spans="1:27" ht="31.5" customHeight="1">
      <c r="A301" s="8" t="s">
        <v>23</v>
      </c>
      <c r="B301" s="9">
        <v>300</v>
      </c>
      <c r="C301" s="19" t="s">
        <v>24</v>
      </c>
      <c r="D301" s="20" t="s">
        <v>2227</v>
      </c>
      <c r="E301" s="12" t="s">
        <v>2228</v>
      </c>
      <c r="F301" s="21" t="s">
        <v>2221</v>
      </c>
      <c r="G301" s="19" t="s">
        <v>2229</v>
      </c>
      <c r="H301" s="20" t="s">
        <v>2230</v>
      </c>
      <c r="I301" s="19" t="s">
        <v>39</v>
      </c>
      <c r="J301" s="19" t="s">
        <v>2231</v>
      </c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</row>
    <row r="302" spans="1:27" ht="31.5" customHeight="1">
      <c r="A302" s="8" t="s">
        <v>23</v>
      </c>
      <c r="B302" s="9">
        <v>301</v>
      </c>
      <c r="C302" s="19" t="s">
        <v>24</v>
      </c>
      <c r="D302" s="20" t="s">
        <v>2234</v>
      </c>
      <c r="E302" s="12" t="s">
        <v>2235</v>
      </c>
      <c r="F302" s="21" t="s">
        <v>2221</v>
      </c>
      <c r="G302" s="19" t="s">
        <v>2236</v>
      </c>
      <c r="H302" s="20" t="s">
        <v>2237</v>
      </c>
      <c r="I302" s="19" t="s">
        <v>39</v>
      </c>
      <c r="J302" s="19" t="s">
        <v>2238</v>
      </c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</row>
    <row r="303" spans="1:27" ht="31.5" customHeight="1">
      <c r="A303" s="8" t="s">
        <v>23</v>
      </c>
      <c r="B303" s="9">
        <v>302</v>
      </c>
      <c r="C303" s="19" t="s">
        <v>24</v>
      </c>
      <c r="D303" s="20" t="s">
        <v>2239</v>
      </c>
      <c r="E303" s="12" t="s">
        <v>2240</v>
      </c>
      <c r="F303" s="21" t="s">
        <v>2221</v>
      </c>
      <c r="G303" s="19" t="s">
        <v>2241</v>
      </c>
      <c r="H303" s="20" t="s">
        <v>2242</v>
      </c>
      <c r="I303" s="19" t="s">
        <v>39</v>
      </c>
      <c r="J303" s="19" t="s">
        <v>2243</v>
      </c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</row>
    <row r="304" spans="1:27" ht="31.5" customHeight="1">
      <c r="A304" s="8" t="s">
        <v>23</v>
      </c>
      <c r="B304" s="9">
        <v>303</v>
      </c>
      <c r="C304" s="19" t="s">
        <v>24</v>
      </c>
      <c r="D304" s="20" t="s">
        <v>2249</v>
      </c>
      <c r="E304" s="12" t="s">
        <v>2250</v>
      </c>
      <c r="F304" s="21" t="s">
        <v>2221</v>
      </c>
      <c r="G304" s="19" t="s">
        <v>2253</v>
      </c>
      <c r="H304" s="20" t="s">
        <v>2254</v>
      </c>
      <c r="I304" s="19" t="s">
        <v>39</v>
      </c>
      <c r="J304" s="22" t="str">
        <f>HYPERLINK("mailto:mokotow@sluchmed.pl","mokotow@sluchmed.pl")</f>
        <v>mokotow@sluchmed.pl</v>
      </c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</row>
    <row r="305" spans="1:27" ht="15.75" customHeight="1">
      <c r="A305" s="8" t="s">
        <v>23</v>
      </c>
      <c r="B305" s="9">
        <v>304</v>
      </c>
      <c r="C305" s="19" t="s">
        <v>2259</v>
      </c>
      <c r="D305" s="20" t="s">
        <v>2260</v>
      </c>
      <c r="E305" s="12" t="s">
        <v>2261</v>
      </c>
      <c r="F305" s="21" t="s">
        <v>2221</v>
      </c>
      <c r="G305" s="19" t="s">
        <v>2262</v>
      </c>
      <c r="H305" s="17" t="s">
        <v>2263</v>
      </c>
      <c r="I305" s="19" t="s">
        <v>39</v>
      </c>
      <c r="J305" s="22" t="str">
        <f>HYPERLINK("mailto:wawer@sluchmed.pl","wawer@sluchmed.pl")</f>
        <v>wawer@sluchmed.pl</v>
      </c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</row>
    <row r="306" spans="1:27" ht="31.5" customHeight="1">
      <c r="A306" s="8" t="s">
        <v>23</v>
      </c>
      <c r="B306" s="9">
        <v>305</v>
      </c>
      <c r="C306" s="19" t="s">
        <v>24</v>
      </c>
      <c r="D306" s="20" t="s">
        <v>2266</v>
      </c>
      <c r="E306" s="12" t="s">
        <v>2267</v>
      </c>
      <c r="F306" s="21" t="s">
        <v>2221</v>
      </c>
      <c r="G306" s="19" t="s">
        <v>2268</v>
      </c>
      <c r="H306" s="20" t="s">
        <v>2269</v>
      </c>
      <c r="I306" s="19" t="s">
        <v>39</v>
      </c>
      <c r="J306" s="19" t="s">
        <v>2270</v>
      </c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</row>
    <row r="307" spans="1:27" ht="47.25" customHeight="1">
      <c r="A307" s="8" t="s">
        <v>23</v>
      </c>
      <c r="B307" s="9">
        <v>306</v>
      </c>
      <c r="C307" s="19" t="s">
        <v>24</v>
      </c>
      <c r="D307" s="20" t="s">
        <v>2272</v>
      </c>
      <c r="E307" s="12" t="s">
        <v>2273</v>
      </c>
      <c r="F307" s="21" t="s">
        <v>2221</v>
      </c>
      <c r="G307" s="19" t="s">
        <v>2274</v>
      </c>
      <c r="H307" s="20" t="s">
        <v>263</v>
      </c>
      <c r="I307" s="19" t="s">
        <v>39</v>
      </c>
      <c r="J307" s="19" t="s">
        <v>2084</v>
      </c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</row>
    <row r="308" spans="1:27" ht="31.5" customHeight="1">
      <c r="A308" s="8" t="s">
        <v>23</v>
      </c>
      <c r="B308" s="9">
        <v>307</v>
      </c>
      <c r="C308" s="19" t="s">
        <v>24</v>
      </c>
      <c r="D308" s="20" t="s">
        <v>2275</v>
      </c>
      <c r="E308" s="12" t="s">
        <v>2276</v>
      </c>
      <c r="F308" s="21" t="s">
        <v>2221</v>
      </c>
      <c r="G308" s="19" t="s">
        <v>2277</v>
      </c>
      <c r="H308" s="20" t="s">
        <v>2278</v>
      </c>
      <c r="I308" s="19" t="s">
        <v>39</v>
      </c>
      <c r="J308" s="19" t="s">
        <v>2279</v>
      </c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</row>
    <row r="309" spans="1:27" ht="31.5" customHeight="1">
      <c r="A309" s="8" t="s">
        <v>23</v>
      </c>
      <c r="B309" s="9">
        <v>308</v>
      </c>
      <c r="C309" s="19" t="s">
        <v>24</v>
      </c>
      <c r="D309" s="20" t="s">
        <v>2283</v>
      </c>
      <c r="E309" s="12" t="s">
        <v>2284</v>
      </c>
      <c r="F309" s="21" t="s">
        <v>2221</v>
      </c>
      <c r="G309" s="19" t="s">
        <v>2285</v>
      </c>
      <c r="H309" s="20" t="s">
        <v>1154</v>
      </c>
      <c r="I309" s="19" t="s">
        <v>39</v>
      </c>
      <c r="J309" s="19" t="s">
        <v>2286</v>
      </c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</row>
    <row r="310" spans="1:27" ht="31.5" customHeight="1">
      <c r="A310" s="8" t="s">
        <v>23</v>
      </c>
      <c r="B310" s="9">
        <v>309</v>
      </c>
      <c r="C310" s="19" t="s">
        <v>24</v>
      </c>
      <c r="D310" s="20" t="s">
        <v>2287</v>
      </c>
      <c r="E310" s="12" t="s">
        <v>2288</v>
      </c>
      <c r="F310" s="21" t="s">
        <v>2221</v>
      </c>
      <c r="G310" s="19" t="s">
        <v>2290</v>
      </c>
      <c r="H310" s="20" t="s">
        <v>2291</v>
      </c>
      <c r="I310" s="19" t="s">
        <v>39</v>
      </c>
      <c r="J310" s="19" t="s">
        <v>1434</v>
      </c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</row>
    <row r="311" spans="1:27" ht="31.5" customHeight="1">
      <c r="A311" s="8" t="s">
        <v>23</v>
      </c>
      <c r="B311" s="9">
        <v>310</v>
      </c>
      <c r="C311" s="19" t="s">
        <v>24</v>
      </c>
      <c r="D311" s="20" t="s">
        <v>2292</v>
      </c>
      <c r="E311" s="12" t="s">
        <v>2293</v>
      </c>
      <c r="F311" s="21" t="s">
        <v>2221</v>
      </c>
      <c r="G311" s="19" t="s">
        <v>2294</v>
      </c>
      <c r="H311" s="14" t="s">
        <v>2295</v>
      </c>
      <c r="I311" s="19" t="s">
        <v>39</v>
      </c>
      <c r="J311" s="19" t="s">
        <v>2296</v>
      </c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</row>
    <row r="312" spans="1:27" ht="47.25" customHeight="1">
      <c r="A312" s="8" t="s">
        <v>23</v>
      </c>
      <c r="B312" s="9">
        <v>311</v>
      </c>
      <c r="C312" s="19" t="s">
        <v>24</v>
      </c>
      <c r="D312" s="20" t="s">
        <v>2298</v>
      </c>
      <c r="E312" s="12" t="s">
        <v>2299</v>
      </c>
      <c r="F312" s="21" t="s">
        <v>2221</v>
      </c>
      <c r="G312" s="14" t="s">
        <v>2300</v>
      </c>
      <c r="H312" s="17" t="s">
        <v>2301</v>
      </c>
      <c r="I312" s="19" t="s">
        <v>39</v>
      </c>
      <c r="J312" s="25" t="str">
        <f>HYPERLINK("mailto:srodmiescie4@sluchmed.pl","srodmiescie4@sluchmed.pl")</f>
        <v>srodmiescie4@sluchmed.pl</v>
      </c>
      <c r="K312" s="23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</row>
    <row r="313" spans="1:27" ht="31.5" customHeight="1">
      <c r="A313" s="8" t="s">
        <v>23</v>
      </c>
      <c r="B313" s="9">
        <v>312</v>
      </c>
      <c r="C313" s="19" t="s">
        <v>24</v>
      </c>
      <c r="D313" s="20" t="s">
        <v>2303</v>
      </c>
      <c r="E313" s="12" t="s">
        <v>2304</v>
      </c>
      <c r="F313" s="21" t="s">
        <v>2221</v>
      </c>
      <c r="G313" s="19" t="s">
        <v>2305</v>
      </c>
      <c r="H313" s="17" t="s">
        <v>2306</v>
      </c>
      <c r="I313" s="19" t="s">
        <v>39</v>
      </c>
      <c r="J313" s="35" t="str">
        <f>HYPERLINK("mailto:srodmiescie2@sluchmed.pl","srodmiescie2@sluchmed.pl")</f>
        <v>srodmiescie2@sluchmed.pl</v>
      </c>
      <c r="K313" s="23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</row>
    <row r="314" spans="1:27" ht="15.75" customHeight="1">
      <c r="A314" s="8" t="s">
        <v>23</v>
      </c>
      <c r="B314" s="9">
        <v>313</v>
      </c>
      <c r="C314" s="19" t="s">
        <v>24</v>
      </c>
      <c r="D314" s="20" t="s">
        <v>2311</v>
      </c>
      <c r="E314" s="12" t="s">
        <v>2312</v>
      </c>
      <c r="F314" s="21" t="s">
        <v>2221</v>
      </c>
      <c r="G314" s="19" t="s">
        <v>2313</v>
      </c>
      <c r="H314" s="20" t="s">
        <v>928</v>
      </c>
      <c r="I314" s="19" t="s">
        <v>39</v>
      </c>
      <c r="J314" s="19" t="s">
        <v>49</v>
      </c>
      <c r="K314" s="23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</row>
    <row r="315" spans="1:27" ht="31.5" customHeight="1">
      <c r="A315" s="8" t="s">
        <v>23</v>
      </c>
      <c r="B315" s="9">
        <v>314</v>
      </c>
      <c r="C315" s="19" t="s">
        <v>24</v>
      </c>
      <c r="D315" s="20" t="s">
        <v>2315</v>
      </c>
      <c r="E315" s="12" t="s">
        <v>2316</v>
      </c>
      <c r="F315" s="21" t="s">
        <v>2221</v>
      </c>
      <c r="G315" s="19" t="s">
        <v>2319</v>
      </c>
      <c r="H315" s="20" t="s">
        <v>2320</v>
      </c>
      <c r="I315" s="19" t="s">
        <v>39</v>
      </c>
      <c r="J315" s="19" t="s">
        <v>2321</v>
      </c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</row>
    <row r="316" spans="1:27" ht="31.5" customHeight="1">
      <c r="A316" s="8" t="s">
        <v>23</v>
      </c>
      <c r="B316" s="9">
        <v>315</v>
      </c>
      <c r="C316" s="19" t="s">
        <v>2322</v>
      </c>
      <c r="D316" s="20" t="s">
        <v>2323</v>
      </c>
      <c r="E316" s="12" t="s">
        <v>2324</v>
      </c>
      <c r="F316" s="21" t="s">
        <v>2221</v>
      </c>
      <c r="G316" s="21" t="s">
        <v>2325</v>
      </c>
      <c r="H316" s="20" t="s">
        <v>2326</v>
      </c>
      <c r="I316" s="19" t="s">
        <v>39</v>
      </c>
      <c r="J316" s="22" t="str">
        <f>HYPERLINK("mailto:solec@sluchmed.pl","solec@sluchmed.pl")</f>
        <v>solec@sluchmed.pl</v>
      </c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</row>
    <row r="317" spans="1:27" ht="15.75" customHeight="1">
      <c r="A317" s="8" t="s">
        <v>23</v>
      </c>
      <c r="B317" s="9">
        <v>316</v>
      </c>
      <c r="C317" s="19" t="s">
        <v>24</v>
      </c>
      <c r="D317" s="20" t="s">
        <v>2329</v>
      </c>
      <c r="E317" s="21" t="s">
        <v>2330</v>
      </c>
      <c r="F317" s="21" t="s">
        <v>2221</v>
      </c>
      <c r="G317" s="19" t="s">
        <v>2331</v>
      </c>
      <c r="H317" s="20" t="s">
        <v>263</v>
      </c>
      <c r="I317" s="19" t="s">
        <v>39</v>
      </c>
      <c r="J317" s="22" t="str">
        <f>HYPERLINK("mailto:ursynow@sluchmed.pl","ursynow@sluchmed.pl")</f>
        <v>ursynow@sluchmed.pl</v>
      </c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</row>
    <row r="318" spans="1:27" ht="31.5" customHeight="1">
      <c r="A318" s="8" t="s">
        <v>23</v>
      </c>
      <c r="B318" s="9">
        <v>317</v>
      </c>
      <c r="C318" s="19" t="s">
        <v>24</v>
      </c>
      <c r="D318" s="20" t="s">
        <v>2336</v>
      </c>
      <c r="E318" s="21" t="s">
        <v>2337</v>
      </c>
      <c r="F318" s="21" t="s">
        <v>2221</v>
      </c>
      <c r="G318" s="19" t="s">
        <v>2338</v>
      </c>
      <c r="H318" s="20" t="s">
        <v>464</v>
      </c>
      <c r="I318" s="19" t="s">
        <v>39</v>
      </c>
      <c r="J318" s="22" t="str">
        <f>HYPERLINK("mailto:sluzewiec@sluchmed.pl","sluzewiec@sluchmed.pl")</f>
        <v>sluzewiec@sluchmed.pl</v>
      </c>
      <c r="K318" s="23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</row>
    <row r="319" spans="1:27" ht="47.25" customHeight="1">
      <c r="A319" s="8" t="s">
        <v>23</v>
      </c>
      <c r="B319" s="9">
        <v>318</v>
      </c>
      <c r="C319" s="19" t="s">
        <v>24</v>
      </c>
      <c r="D319" s="20" t="s">
        <v>2342</v>
      </c>
      <c r="E319" s="21" t="s">
        <v>2343</v>
      </c>
      <c r="F319" s="21" t="s">
        <v>2221</v>
      </c>
      <c r="G319" s="32" t="s">
        <v>2344</v>
      </c>
      <c r="H319" s="20" t="s">
        <v>1115</v>
      </c>
      <c r="I319" s="19" t="s">
        <v>39</v>
      </c>
      <c r="J319" s="22" t="str">
        <f>HYPERLINK("mailto:banacha@sluchmed.pl","banacha@sluchmed.pl")</f>
        <v>banacha@sluchmed.pl</v>
      </c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</row>
    <row r="320" spans="1:27" ht="31.5" customHeight="1">
      <c r="A320" s="8" t="s">
        <v>23</v>
      </c>
      <c r="B320" s="9">
        <v>319</v>
      </c>
      <c r="C320" s="19" t="s">
        <v>2347</v>
      </c>
      <c r="D320" s="20" t="s">
        <v>2348</v>
      </c>
      <c r="E320" s="21" t="s">
        <v>2350</v>
      </c>
      <c r="F320" s="21" t="s">
        <v>2221</v>
      </c>
      <c r="G320" s="32" t="s">
        <v>2352</v>
      </c>
      <c r="H320" s="20" t="s">
        <v>2353</v>
      </c>
      <c r="I320" s="19" t="s">
        <v>39</v>
      </c>
      <c r="J320" s="28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</row>
    <row r="321" spans="1:27" ht="31.5" customHeight="1">
      <c r="A321" s="8" t="s">
        <v>23</v>
      </c>
      <c r="B321" s="9">
        <v>320</v>
      </c>
      <c r="C321" s="19" t="s">
        <v>24</v>
      </c>
      <c r="D321" s="20" t="s">
        <v>2354</v>
      </c>
      <c r="E321" s="21" t="s">
        <v>2355</v>
      </c>
      <c r="F321" s="21" t="s">
        <v>2221</v>
      </c>
      <c r="G321" s="32" t="s">
        <v>2356</v>
      </c>
      <c r="H321" s="20" t="s">
        <v>386</v>
      </c>
      <c r="I321" s="19" t="s">
        <v>39</v>
      </c>
      <c r="J321" s="22" t="str">
        <f>HYPERLINK("mailto:bobrowiecka@sluchmed.pl","bobrowiecka@sluchmed.pl")</f>
        <v>bobrowiecka@sluchmed.pl</v>
      </c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</row>
    <row r="322" spans="1:27" ht="15.75" customHeight="1">
      <c r="A322" s="8" t="s">
        <v>23</v>
      </c>
      <c r="B322" s="9">
        <v>321</v>
      </c>
      <c r="C322" s="19" t="s">
        <v>2359</v>
      </c>
      <c r="D322" s="20" t="s">
        <v>2360</v>
      </c>
      <c r="E322" s="21" t="s">
        <v>2312</v>
      </c>
      <c r="F322" s="21" t="s">
        <v>2221</v>
      </c>
      <c r="G322" s="32"/>
      <c r="H322" s="20"/>
      <c r="I322" s="19" t="s">
        <v>39</v>
      </c>
      <c r="J322" s="28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</row>
    <row r="323" spans="1:27" ht="15.75" customHeight="1">
      <c r="A323" s="8" t="s">
        <v>23</v>
      </c>
      <c r="B323" s="9">
        <v>322</v>
      </c>
      <c r="C323" s="19" t="s">
        <v>2365</v>
      </c>
      <c r="D323" s="20" t="s">
        <v>2366</v>
      </c>
      <c r="E323" s="21" t="s">
        <v>2367</v>
      </c>
      <c r="F323" s="21" t="s">
        <v>2368</v>
      </c>
      <c r="G323" s="19" t="s">
        <v>573</v>
      </c>
      <c r="H323" s="20" t="s">
        <v>2369</v>
      </c>
      <c r="I323" s="19" t="s">
        <v>32</v>
      </c>
      <c r="J323" s="22" t="str">
        <f>HYPERLINK("mailto:hrubieszow@sluchmed.pl","hrubieszow@sluchmed.pl")</f>
        <v>hrubieszow@sluchmed.pl</v>
      </c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</row>
    <row r="324" spans="1:27" ht="15.75" customHeight="1">
      <c r="A324" s="8" t="s">
        <v>23</v>
      </c>
      <c r="B324" s="9">
        <v>323</v>
      </c>
      <c r="C324" s="19" t="s">
        <v>2372</v>
      </c>
      <c r="D324" s="20" t="s">
        <v>2373</v>
      </c>
      <c r="E324" s="12" t="s">
        <v>2374</v>
      </c>
      <c r="F324" s="21" t="s">
        <v>2375</v>
      </c>
      <c r="G324" s="19" t="s">
        <v>754</v>
      </c>
      <c r="H324" s="17" t="s">
        <v>2376</v>
      </c>
      <c r="I324" s="19" t="s">
        <v>1161</v>
      </c>
      <c r="J324" s="22" t="str">
        <f>HYPERLINK("mailto:kepno@sluchmed.pl","kepno@sluchmed.pl")</f>
        <v>kepno@sluchmed.pl</v>
      </c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</row>
    <row r="325" spans="1:27" ht="15.75" customHeight="1">
      <c r="A325" s="8" t="s">
        <v>23</v>
      </c>
      <c r="B325" s="9">
        <v>324</v>
      </c>
      <c r="C325" s="19" t="s">
        <v>1199</v>
      </c>
      <c r="D325" s="20" t="s">
        <v>2381</v>
      </c>
      <c r="E325" s="12" t="s">
        <v>2382</v>
      </c>
      <c r="F325" s="21" t="s">
        <v>2383</v>
      </c>
      <c r="G325" s="19" t="s">
        <v>74</v>
      </c>
      <c r="H325" s="17" t="s">
        <v>2384</v>
      </c>
      <c r="I325" s="19" t="s">
        <v>32</v>
      </c>
      <c r="J325" s="35" t="str">
        <f>HYPERLINK("mailto:bpodlaska@sluchmed.pl","bpodlaska@sluchmed.pl")</f>
        <v>bpodlaska@sluchmed.pl</v>
      </c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</row>
    <row r="326" spans="1:27" ht="15.75" customHeight="1">
      <c r="A326" s="8" t="s">
        <v>23</v>
      </c>
      <c r="B326" s="9">
        <v>325</v>
      </c>
      <c r="C326" s="19" t="s">
        <v>24</v>
      </c>
      <c r="D326" s="20" t="s">
        <v>2392</v>
      </c>
      <c r="E326" s="12" t="s">
        <v>2393</v>
      </c>
      <c r="F326" s="21" t="s">
        <v>2394</v>
      </c>
      <c r="G326" s="33">
        <v>733930088</v>
      </c>
      <c r="H326" s="17" t="s">
        <v>2395</v>
      </c>
      <c r="I326" s="19" t="s">
        <v>236</v>
      </c>
      <c r="J326" s="35" t="str">
        <f>HYPERLINK("mailto:wloclawek@sluchmed.pl","wloclawek@sluchmed.pl")</f>
        <v>wloclawek@sluchmed.pl</v>
      </c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</row>
    <row r="327" spans="1:27" ht="31.5" customHeight="1">
      <c r="A327" s="8" t="s">
        <v>23</v>
      </c>
      <c r="B327" s="9">
        <v>326</v>
      </c>
      <c r="C327" s="19" t="s">
        <v>24</v>
      </c>
      <c r="D327" s="20" t="s">
        <v>2396</v>
      </c>
      <c r="E327" s="12" t="s">
        <v>2397</v>
      </c>
      <c r="F327" s="21" t="s">
        <v>2398</v>
      </c>
      <c r="G327" s="19" t="s">
        <v>2399</v>
      </c>
      <c r="H327" s="20" t="s">
        <v>2400</v>
      </c>
      <c r="I327" s="19" t="s">
        <v>32</v>
      </c>
      <c r="J327" s="22" t="str">
        <f>HYPERLINK("mailto:wlodawa@sluchmed.pl","wlodawa@sluchmed.pl")</f>
        <v>wlodawa@sluchmed.pl</v>
      </c>
      <c r="K327" s="23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</row>
    <row r="328" spans="1:27" ht="15.75" customHeight="1">
      <c r="A328" s="8" t="s">
        <v>23</v>
      </c>
      <c r="B328" s="9">
        <v>327</v>
      </c>
      <c r="C328" s="19" t="s">
        <v>24</v>
      </c>
      <c r="D328" s="20" t="s">
        <v>2403</v>
      </c>
      <c r="E328" s="12" t="s">
        <v>2404</v>
      </c>
      <c r="F328" s="21" t="s">
        <v>2405</v>
      </c>
      <c r="G328" s="19" t="s">
        <v>2406</v>
      </c>
      <c r="H328" s="11" t="s">
        <v>263</v>
      </c>
      <c r="I328" s="19" t="s">
        <v>264</v>
      </c>
      <c r="J328" s="22" t="str">
        <f>HYPERLINK("mailto:wslaski@sluchmed.pl","wslaski@sluchmed.pl")</f>
        <v>wslaski@sluchmed.pl</v>
      </c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</row>
    <row r="329" spans="1:27" ht="15.75" customHeight="1">
      <c r="A329" s="8" t="s">
        <v>23</v>
      </c>
      <c r="B329" s="9">
        <v>328</v>
      </c>
      <c r="C329" s="19" t="s">
        <v>566</v>
      </c>
      <c r="D329" s="20" t="s">
        <v>2413</v>
      </c>
      <c r="E329" s="12" t="s">
        <v>2414</v>
      </c>
      <c r="F329" s="21" t="s">
        <v>2405</v>
      </c>
      <c r="G329" s="37" t="s">
        <v>2415</v>
      </c>
      <c r="H329" s="11" t="s">
        <v>2416</v>
      </c>
      <c r="I329" s="19" t="s">
        <v>264</v>
      </c>
      <c r="J329" s="22" t="str">
        <f>HYPERLINK("mailto:wslaski2@sluchmed.pl","wslaski2@sluchmed.pl")</f>
        <v>wslaski2@sluchmed.pl</v>
      </c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</row>
    <row r="330" spans="1:27" ht="31.5" customHeight="1">
      <c r="A330" s="8" t="s">
        <v>23</v>
      </c>
      <c r="B330" s="9">
        <v>329</v>
      </c>
      <c r="C330" s="14" t="s">
        <v>2420</v>
      </c>
      <c r="D330" s="20" t="s">
        <v>2421</v>
      </c>
      <c r="E330" s="21" t="s">
        <v>2422</v>
      </c>
      <c r="F330" s="21" t="s">
        <v>2423</v>
      </c>
      <c r="G330" s="19" t="s">
        <v>2424</v>
      </c>
      <c r="H330" s="20" t="s">
        <v>2425</v>
      </c>
      <c r="I330" s="19" t="s">
        <v>264</v>
      </c>
      <c r="J330" s="22" t="str">
        <f>HYPERLINK("mailto:czeladz@sluchmed.pl","czeladz@sluchmed.pl")</f>
        <v>czeladz@sluchmed.pl</v>
      </c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</row>
    <row r="331" spans="1:27" ht="15.75" customHeight="1">
      <c r="A331" s="8" t="s">
        <v>23</v>
      </c>
      <c r="B331" s="9">
        <v>330</v>
      </c>
      <c r="C331" s="19" t="s">
        <v>24</v>
      </c>
      <c r="D331" s="20" t="s">
        <v>2426</v>
      </c>
      <c r="E331" s="21" t="s">
        <v>2427</v>
      </c>
      <c r="F331" s="21" t="s">
        <v>2428</v>
      </c>
      <c r="G331" s="19" t="s">
        <v>2430</v>
      </c>
      <c r="H331" s="17" t="s">
        <v>1115</v>
      </c>
      <c r="I331" s="19" t="s">
        <v>39</v>
      </c>
      <c r="J331" s="22" t="str">
        <f>HYPERLINK("mailto:wolomin@sluchmed.pl","wolomin@sluchmed.pl")</f>
        <v>wolomin@sluchmed.pl</v>
      </c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</row>
    <row r="332" spans="1:27" ht="15.75" customHeight="1">
      <c r="A332" s="8" t="s">
        <v>23</v>
      </c>
      <c r="B332" s="9">
        <v>331</v>
      </c>
      <c r="C332" s="19" t="s">
        <v>2148</v>
      </c>
      <c r="D332" s="20" t="s">
        <v>2434</v>
      </c>
      <c r="E332" s="12" t="s">
        <v>2435</v>
      </c>
      <c r="F332" s="21" t="s">
        <v>2436</v>
      </c>
      <c r="G332" s="37" t="s">
        <v>2151</v>
      </c>
      <c r="H332" s="20" t="s">
        <v>2437</v>
      </c>
      <c r="I332" s="19" t="s">
        <v>142</v>
      </c>
      <c r="J332" s="22" t="str">
        <f>HYPERLINK("mailto:trzebnica@sluchmed.pl","trzebnica@sluchmed.pl")</f>
        <v>trzebnica@sluchmed.pl</v>
      </c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</row>
    <row r="333" spans="1:27" ht="15.75" customHeight="1">
      <c r="A333" s="8" t="s">
        <v>23</v>
      </c>
      <c r="B333" s="9">
        <v>332</v>
      </c>
      <c r="C333" s="19" t="s">
        <v>24</v>
      </c>
      <c r="D333" s="20" t="s">
        <v>2438</v>
      </c>
      <c r="E333" s="21" t="s">
        <v>2439</v>
      </c>
      <c r="F333" s="21" t="s">
        <v>2440</v>
      </c>
      <c r="G333" s="19" t="s">
        <v>2441</v>
      </c>
      <c r="H333" s="20" t="s">
        <v>2442</v>
      </c>
      <c r="I333" s="19" t="s">
        <v>142</v>
      </c>
      <c r="J333" s="22" t="str">
        <f>HYPERLINK("mailto:wroclaw@sluchmed.pl","wroclaw@sluchmed.pl")</f>
        <v>wroclaw@sluchmed.pl</v>
      </c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</row>
    <row r="334" spans="1:27" ht="15.75" customHeight="1">
      <c r="A334" s="8" t="s">
        <v>23</v>
      </c>
      <c r="B334" s="9">
        <v>333</v>
      </c>
      <c r="C334" s="19" t="s">
        <v>24</v>
      </c>
      <c r="D334" s="20" t="s">
        <v>2445</v>
      </c>
      <c r="E334" s="21" t="s">
        <v>2446</v>
      </c>
      <c r="F334" s="21" t="s">
        <v>2440</v>
      </c>
      <c r="G334" s="37" t="s">
        <v>2447</v>
      </c>
      <c r="H334" s="17" t="s">
        <v>2448</v>
      </c>
      <c r="I334" s="19" t="s">
        <v>142</v>
      </c>
      <c r="J334" s="22" t="str">
        <f>HYPERLINK("mailto:wroclaw2@sluchmed.pl","wroclaw2@sluchmed.pl")</f>
        <v>wroclaw2@sluchmed.pl</v>
      </c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</row>
    <row r="335" spans="1:27" ht="15.75" customHeight="1">
      <c r="A335" s="8" t="s">
        <v>23</v>
      </c>
      <c r="B335" s="9">
        <v>334</v>
      </c>
      <c r="C335" s="19" t="s">
        <v>187</v>
      </c>
      <c r="D335" s="20" t="s">
        <v>2454</v>
      </c>
      <c r="E335" s="21" t="s">
        <v>2455</v>
      </c>
      <c r="F335" s="21" t="s">
        <v>2456</v>
      </c>
      <c r="G335" s="37" t="s">
        <v>2457</v>
      </c>
      <c r="H335" s="20" t="s">
        <v>192</v>
      </c>
      <c r="I335" s="19" t="s">
        <v>142</v>
      </c>
      <c r="J335" s="28" t="s">
        <v>254</v>
      </c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</row>
    <row r="336" spans="1:27" ht="15.75" customHeight="1">
      <c r="A336" s="8" t="s">
        <v>23</v>
      </c>
      <c r="B336" s="9">
        <v>335</v>
      </c>
      <c r="C336" s="19" t="s">
        <v>187</v>
      </c>
      <c r="D336" s="20" t="s">
        <v>2462</v>
      </c>
      <c r="E336" s="21" t="s">
        <v>2463</v>
      </c>
      <c r="F336" s="21" t="s">
        <v>2456</v>
      </c>
      <c r="G336" s="37" t="s">
        <v>2464</v>
      </c>
      <c r="H336" s="20" t="s">
        <v>136</v>
      </c>
      <c r="I336" s="19" t="s">
        <v>142</v>
      </c>
      <c r="J336" s="35" t="str">
        <f>HYPERLINK("mailto:wroclaw-pilsudskiego@sluchmed.pl","wroclaw-pilsudskiego@sluchmed.pl")</f>
        <v>wroclaw-pilsudskiego@sluchmed.pl</v>
      </c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</row>
    <row r="337" spans="1:27" ht="15.75" customHeight="1">
      <c r="A337" s="8" t="s">
        <v>23</v>
      </c>
      <c r="B337" s="9">
        <v>336</v>
      </c>
      <c r="C337" s="19" t="s">
        <v>187</v>
      </c>
      <c r="D337" s="20" t="s">
        <v>2466</v>
      </c>
      <c r="E337" s="21" t="s">
        <v>2467</v>
      </c>
      <c r="F337" s="21" t="s">
        <v>2456</v>
      </c>
      <c r="G337" s="37" t="s">
        <v>2468</v>
      </c>
      <c r="H337" s="20" t="s">
        <v>2469</v>
      </c>
      <c r="I337" s="19" t="s">
        <v>142</v>
      </c>
      <c r="J337" s="22" t="str">
        <f>HYPERLINK("mailto:wroclaw-komandorska@sluchmed.pl","wroclaw-komandorska@sluchmed.pl")</f>
        <v>wroclaw-komandorska@sluchmed.pl</v>
      </c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</row>
    <row r="338" spans="1:27" ht="15.75" customHeight="1">
      <c r="A338" s="8" t="s">
        <v>23</v>
      </c>
      <c r="B338" s="9">
        <v>337</v>
      </c>
      <c r="C338" s="19" t="s">
        <v>2078</v>
      </c>
      <c r="D338" s="20" t="s">
        <v>2471</v>
      </c>
      <c r="E338" s="21" t="s">
        <v>2472</v>
      </c>
      <c r="F338" s="21" t="s">
        <v>2456</v>
      </c>
      <c r="G338" s="37" t="s">
        <v>2475</v>
      </c>
      <c r="H338" s="20" t="s">
        <v>2476</v>
      </c>
      <c r="I338" s="19" t="s">
        <v>142</v>
      </c>
      <c r="J338" s="28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</row>
    <row r="339" spans="1:27" ht="15.75" customHeight="1">
      <c r="A339" s="8" t="s">
        <v>23</v>
      </c>
      <c r="B339" s="9">
        <v>338</v>
      </c>
      <c r="C339" s="19" t="s">
        <v>207</v>
      </c>
      <c r="D339" s="20" t="s">
        <v>2477</v>
      </c>
      <c r="E339" s="12" t="s">
        <v>2478</v>
      </c>
      <c r="F339" s="21" t="s">
        <v>2456</v>
      </c>
      <c r="G339" s="19" t="s">
        <v>211</v>
      </c>
      <c r="H339" s="20" t="s">
        <v>2479</v>
      </c>
      <c r="I339" s="19" t="s">
        <v>142</v>
      </c>
      <c r="J339" s="22" t="str">
        <f t="shared" ref="J339:J340" si="18">HYPERLINK("mailto:wroclaw-komandorska@sluchmed.pl","wroclaw-komandorska@sluchmed.pl")</f>
        <v>wroclaw-komandorska@sluchmed.pl</v>
      </c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</row>
    <row r="340" spans="1:27" ht="15.75" customHeight="1">
      <c r="A340" s="8" t="s">
        <v>23</v>
      </c>
      <c r="B340" s="9">
        <v>339</v>
      </c>
      <c r="C340" s="19" t="s">
        <v>207</v>
      </c>
      <c r="D340" s="20" t="s">
        <v>2482</v>
      </c>
      <c r="E340" s="12" t="s">
        <v>2483</v>
      </c>
      <c r="F340" s="21" t="s">
        <v>2456</v>
      </c>
      <c r="G340" s="19" t="s">
        <v>211</v>
      </c>
      <c r="H340" s="20" t="s">
        <v>2484</v>
      </c>
      <c r="I340" s="19" t="s">
        <v>142</v>
      </c>
      <c r="J340" s="22" t="str">
        <f t="shared" si="18"/>
        <v>wroclaw-komandorska@sluchmed.pl</v>
      </c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</row>
    <row r="341" spans="1:27" ht="15.75" customHeight="1">
      <c r="A341" s="8" t="s">
        <v>23</v>
      </c>
      <c r="B341" s="9">
        <v>340</v>
      </c>
      <c r="C341" s="19" t="s">
        <v>693</v>
      </c>
      <c r="D341" s="20" t="s">
        <v>2490</v>
      </c>
      <c r="E341" s="12" t="s">
        <v>2491</v>
      </c>
      <c r="F341" s="21" t="s">
        <v>2456</v>
      </c>
      <c r="G341" s="19" t="s">
        <v>697</v>
      </c>
      <c r="H341" s="20" t="s">
        <v>2492</v>
      </c>
      <c r="I341" s="19" t="s">
        <v>142</v>
      </c>
      <c r="J341" s="22" t="str">
        <f t="shared" ref="J341:J345" si="19">HYPERLINK("mailto:wroclaw-pilsudskiego@sluchmed.pl","wroclaw-pilsudskiego@sluchmed.pl")</f>
        <v>wroclaw-pilsudskiego@sluchmed.pl</v>
      </c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</row>
    <row r="342" spans="1:27" ht="15.75" customHeight="1">
      <c r="A342" s="8" t="s">
        <v>23</v>
      </c>
      <c r="B342" s="9">
        <v>341</v>
      </c>
      <c r="C342" s="19" t="s">
        <v>693</v>
      </c>
      <c r="D342" s="20" t="s">
        <v>2496</v>
      </c>
      <c r="E342" s="12" t="s">
        <v>2497</v>
      </c>
      <c r="F342" s="21" t="s">
        <v>2456</v>
      </c>
      <c r="G342" s="19" t="s">
        <v>697</v>
      </c>
      <c r="H342" s="20" t="s">
        <v>2501</v>
      </c>
      <c r="I342" s="19" t="s">
        <v>142</v>
      </c>
      <c r="J342" s="22" t="str">
        <f t="shared" si="19"/>
        <v>wroclaw-pilsudskiego@sluchmed.pl</v>
      </c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</row>
    <row r="343" spans="1:27" ht="15.75" customHeight="1">
      <c r="A343" s="8" t="s">
        <v>23</v>
      </c>
      <c r="B343" s="9">
        <v>342</v>
      </c>
      <c r="C343" s="19" t="s">
        <v>693</v>
      </c>
      <c r="D343" s="20" t="s">
        <v>2502</v>
      </c>
      <c r="E343" s="12" t="s">
        <v>2503</v>
      </c>
      <c r="F343" s="21" t="s">
        <v>2456</v>
      </c>
      <c r="G343" s="19" t="s">
        <v>697</v>
      </c>
      <c r="H343" s="20" t="s">
        <v>2506</v>
      </c>
      <c r="I343" s="19" t="s">
        <v>142</v>
      </c>
      <c r="J343" s="22" t="str">
        <f t="shared" si="19"/>
        <v>wroclaw-pilsudskiego@sluchmed.pl</v>
      </c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</row>
    <row r="344" spans="1:27" ht="15.75" customHeight="1">
      <c r="A344" s="8" t="s">
        <v>23</v>
      </c>
      <c r="B344" s="9">
        <v>343</v>
      </c>
      <c r="C344" s="19" t="s">
        <v>693</v>
      </c>
      <c r="D344" s="20" t="s">
        <v>2508</v>
      </c>
      <c r="E344" s="12" t="s">
        <v>2509</v>
      </c>
      <c r="F344" s="21" t="s">
        <v>2456</v>
      </c>
      <c r="G344" s="37" t="s">
        <v>697</v>
      </c>
      <c r="H344" s="20" t="s">
        <v>1995</v>
      </c>
      <c r="I344" s="19" t="s">
        <v>142</v>
      </c>
      <c r="J344" s="22" t="str">
        <f t="shared" si="19"/>
        <v>wroclaw-pilsudskiego@sluchmed.pl</v>
      </c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</row>
    <row r="345" spans="1:27" ht="15.75" customHeight="1">
      <c r="A345" s="8" t="s">
        <v>23</v>
      </c>
      <c r="B345" s="9">
        <v>344</v>
      </c>
      <c r="C345" s="19" t="s">
        <v>693</v>
      </c>
      <c r="D345" s="20" t="s">
        <v>2512</v>
      </c>
      <c r="E345" s="12" t="s">
        <v>2513</v>
      </c>
      <c r="F345" s="21" t="s">
        <v>2456</v>
      </c>
      <c r="G345" s="19" t="s">
        <v>697</v>
      </c>
      <c r="H345" s="20" t="s">
        <v>2514</v>
      </c>
      <c r="I345" s="19" t="s">
        <v>142</v>
      </c>
      <c r="J345" s="22" t="str">
        <f t="shared" si="19"/>
        <v>wroclaw-pilsudskiego@sluchmed.pl</v>
      </c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</row>
    <row r="346" spans="1:27" ht="15.75" customHeight="1">
      <c r="A346" s="8" t="s">
        <v>23</v>
      </c>
      <c r="B346" s="9">
        <v>345</v>
      </c>
      <c r="C346" s="19" t="s">
        <v>2519</v>
      </c>
      <c r="D346" s="20" t="s">
        <v>2520</v>
      </c>
      <c r="E346" s="19" t="s">
        <v>2521</v>
      </c>
      <c r="F346" s="21" t="s">
        <v>2456</v>
      </c>
      <c r="G346" s="19" t="s">
        <v>218</v>
      </c>
      <c r="H346" s="20" t="s">
        <v>2522</v>
      </c>
      <c r="I346" s="19" t="s">
        <v>142</v>
      </c>
      <c r="J346" s="22" t="str">
        <f t="shared" ref="J346:J348" si="20">HYPERLINK("mailto:wroclaw-szczytnicka@sluchmed.pl","wroclaw-szczytnicka@sluchmed.pl")</f>
        <v>wroclaw-szczytnicka@sluchmed.pl</v>
      </c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</row>
    <row r="347" spans="1:27" ht="15.75" customHeight="1">
      <c r="A347" s="8" t="s">
        <v>23</v>
      </c>
      <c r="B347" s="9">
        <v>346</v>
      </c>
      <c r="C347" s="19" t="s">
        <v>2519</v>
      </c>
      <c r="D347" s="20" t="s">
        <v>2527</v>
      </c>
      <c r="E347" s="19" t="s">
        <v>2528</v>
      </c>
      <c r="F347" s="21" t="s">
        <v>2456</v>
      </c>
      <c r="G347" s="19" t="s">
        <v>218</v>
      </c>
      <c r="H347" s="20" t="s">
        <v>2529</v>
      </c>
      <c r="I347" s="19" t="s">
        <v>142</v>
      </c>
      <c r="J347" s="22" t="str">
        <f t="shared" si="20"/>
        <v>wroclaw-szczytnicka@sluchmed.pl</v>
      </c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</row>
    <row r="348" spans="1:27" ht="15.75" customHeight="1">
      <c r="A348" s="8" t="s">
        <v>23</v>
      </c>
      <c r="B348" s="9">
        <v>347</v>
      </c>
      <c r="C348" s="19" t="s">
        <v>2519</v>
      </c>
      <c r="D348" s="20" t="s">
        <v>2530</v>
      </c>
      <c r="E348" s="12" t="s">
        <v>2531</v>
      </c>
      <c r="F348" s="21" t="s">
        <v>2456</v>
      </c>
      <c r="G348" s="19" t="s">
        <v>218</v>
      </c>
      <c r="H348" s="20" t="s">
        <v>2532</v>
      </c>
      <c r="I348" s="19" t="s">
        <v>142</v>
      </c>
      <c r="J348" s="22" t="str">
        <f t="shared" si="20"/>
        <v>wroclaw-szczytnicka@sluchmed.pl</v>
      </c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</row>
    <row r="349" spans="1:27" ht="15.75" customHeight="1">
      <c r="A349" s="8" t="s">
        <v>23</v>
      </c>
      <c r="B349" s="9">
        <v>348</v>
      </c>
      <c r="C349" s="19" t="s">
        <v>29</v>
      </c>
      <c r="D349" s="20" t="s">
        <v>2533</v>
      </c>
      <c r="E349" s="21" t="s">
        <v>2534</v>
      </c>
      <c r="F349" s="21" t="s">
        <v>2535</v>
      </c>
      <c r="G349" s="33">
        <v>661425969</v>
      </c>
      <c r="H349" s="20" t="s">
        <v>2536</v>
      </c>
      <c r="I349" s="19" t="s">
        <v>338</v>
      </c>
      <c r="J349" s="22" t="str">
        <f>HYPERLINK("mailto:konin2@sluchmed.pl","konin2@sluchmed.pl")</f>
        <v>konin2@sluchmed.pl</v>
      </c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</row>
    <row r="350" spans="1:27" ht="31.5" customHeight="1">
      <c r="A350" s="8" t="s">
        <v>23</v>
      </c>
      <c r="B350" s="9">
        <v>349</v>
      </c>
      <c r="C350" s="19" t="s">
        <v>2537</v>
      </c>
      <c r="D350" s="20" t="s">
        <v>2538</v>
      </c>
      <c r="E350" s="21" t="s">
        <v>2539</v>
      </c>
      <c r="F350" s="21" t="s">
        <v>2540</v>
      </c>
      <c r="G350" s="37" t="s">
        <v>2541</v>
      </c>
      <c r="H350" s="17" t="s">
        <v>2542</v>
      </c>
      <c r="I350" s="19" t="s">
        <v>515</v>
      </c>
      <c r="J350" s="22" t="str">
        <f>HYPERLINK("mailto:wschowa@sluchmed.pl","wschowa@sluchmed.pl")</f>
        <v>wschowa@sluchmed.pl</v>
      </c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1:27" ht="31.5" customHeight="1">
      <c r="A351" s="8" t="s">
        <v>23</v>
      </c>
      <c r="B351" s="9">
        <v>350</v>
      </c>
      <c r="C351" s="19" t="s">
        <v>29</v>
      </c>
      <c r="D351" s="20" t="s">
        <v>2543</v>
      </c>
      <c r="E351" s="21" t="s">
        <v>2544</v>
      </c>
      <c r="F351" s="21" t="s">
        <v>2545</v>
      </c>
      <c r="G351" s="37">
        <v>512284524</v>
      </c>
      <c r="H351" s="20" t="s">
        <v>2546</v>
      </c>
      <c r="I351" s="19" t="s">
        <v>39</v>
      </c>
      <c r="J351" s="19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</row>
    <row r="352" spans="1:27" ht="15.75" customHeight="1">
      <c r="A352" s="8" t="s">
        <v>23</v>
      </c>
      <c r="B352" s="9">
        <v>351</v>
      </c>
      <c r="C352" s="19" t="s">
        <v>24</v>
      </c>
      <c r="D352" s="20" t="s">
        <v>2547</v>
      </c>
      <c r="E352" s="12" t="s">
        <v>2548</v>
      </c>
      <c r="F352" s="21" t="s">
        <v>2549</v>
      </c>
      <c r="G352" s="19" t="s">
        <v>2550</v>
      </c>
      <c r="H352" s="11" t="s">
        <v>263</v>
      </c>
      <c r="I352" s="19" t="s">
        <v>264</v>
      </c>
      <c r="J352" s="22" t="str">
        <f>HYPERLINK("mailto:zabrze@sluchmed.pl","zabrze@sluchmed.pl")</f>
        <v>zabrze@sluchmed.pl</v>
      </c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</row>
    <row r="353" spans="1:27" ht="15.75" customHeight="1">
      <c r="A353" s="8" t="s">
        <v>23</v>
      </c>
      <c r="B353" s="9">
        <v>352</v>
      </c>
      <c r="C353" s="19" t="s">
        <v>757</v>
      </c>
      <c r="D353" s="20" t="s">
        <v>2551</v>
      </c>
      <c r="E353" s="12" t="s">
        <v>2552</v>
      </c>
      <c r="F353" s="21" t="s">
        <v>2553</v>
      </c>
      <c r="G353" s="14" t="s">
        <v>2554</v>
      </c>
      <c r="H353" s="70" t="s">
        <v>2555</v>
      </c>
      <c r="I353" s="19" t="s">
        <v>98</v>
      </c>
      <c r="J353" s="68" t="str">
        <f>HYPERLINK("mailto:zambrow@sluchmed.pl","zambrow@sluchmed.pl")</f>
        <v>zambrow@sluchmed.pl</v>
      </c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</row>
    <row r="354" spans="1:27" ht="15.75" customHeight="1">
      <c r="A354" s="8" t="s">
        <v>23</v>
      </c>
      <c r="B354" s="9">
        <v>353</v>
      </c>
      <c r="C354" s="19" t="s">
        <v>24</v>
      </c>
      <c r="D354" s="20" t="s">
        <v>2556</v>
      </c>
      <c r="E354" s="12" t="s">
        <v>2557</v>
      </c>
      <c r="F354" s="21" t="s">
        <v>2558</v>
      </c>
      <c r="G354" s="19" t="s">
        <v>2559</v>
      </c>
      <c r="H354" s="20" t="s">
        <v>2560</v>
      </c>
      <c r="I354" s="19" t="s">
        <v>32</v>
      </c>
      <c r="J354" s="22" t="str">
        <f>HYPERLINK("mailto:zamosc@sluchmed.pl","zamosc@sluchmed.pl")</f>
        <v>zamosc@sluchmed.pl</v>
      </c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</row>
    <row r="355" spans="1:27" ht="31.5" customHeight="1">
      <c r="A355" s="8" t="s">
        <v>23</v>
      </c>
      <c r="B355" s="9">
        <v>354</v>
      </c>
      <c r="C355" s="19" t="s">
        <v>24</v>
      </c>
      <c r="D355" s="20" t="s">
        <v>2561</v>
      </c>
      <c r="E355" s="12" t="s">
        <v>2562</v>
      </c>
      <c r="F355" s="21" t="s">
        <v>2558</v>
      </c>
      <c r="G355" s="19" t="s">
        <v>2563</v>
      </c>
      <c r="H355" s="20" t="s">
        <v>2564</v>
      </c>
      <c r="I355" s="19" t="s">
        <v>32</v>
      </c>
      <c r="J355" s="22" t="str">
        <f>HYPERLINK("mailto:zamosc2@sluchmed.pl","zamosc2@sluchmed.pl")</f>
        <v>zamosc2@sluchmed.pl</v>
      </c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</row>
    <row r="356" spans="1:27" ht="15.75" customHeight="1">
      <c r="A356" s="8" t="s">
        <v>23</v>
      </c>
      <c r="B356" s="9">
        <v>355</v>
      </c>
      <c r="C356" s="19" t="s">
        <v>2565</v>
      </c>
      <c r="D356" s="20" t="s">
        <v>2566</v>
      </c>
      <c r="E356" s="12" t="s">
        <v>2567</v>
      </c>
      <c r="F356" s="21" t="s">
        <v>2558</v>
      </c>
      <c r="G356" s="19" t="s">
        <v>2559</v>
      </c>
      <c r="H356" s="20" t="s">
        <v>2568</v>
      </c>
      <c r="I356" s="19" t="s">
        <v>32</v>
      </c>
      <c r="J356" s="22" t="str">
        <f>HYPERLINK("mailto:zamosc@sluchmed.pl","zamosc@sluchmed.pl")</f>
        <v>zamosc@sluchmed.pl</v>
      </c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</row>
    <row r="357" spans="1:27" ht="15.75" customHeight="1">
      <c r="A357" s="8" t="s">
        <v>23</v>
      </c>
      <c r="B357" s="9">
        <v>356</v>
      </c>
      <c r="C357" s="19" t="s">
        <v>566</v>
      </c>
      <c r="D357" s="20" t="s">
        <v>2569</v>
      </c>
      <c r="E357" s="12" t="s">
        <v>2567</v>
      </c>
      <c r="F357" s="21" t="s">
        <v>2558</v>
      </c>
      <c r="G357" s="19" t="s">
        <v>2570</v>
      </c>
      <c r="H357" s="20" t="s">
        <v>2571</v>
      </c>
      <c r="I357" s="19" t="s">
        <v>32</v>
      </c>
      <c r="J357" s="28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</row>
    <row r="358" spans="1:27" ht="15.75" customHeight="1">
      <c r="A358" s="8" t="s">
        <v>23</v>
      </c>
      <c r="B358" s="9">
        <v>357</v>
      </c>
      <c r="C358" s="19" t="s">
        <v>24</v>
      </c>
      <c r="D358" s="20" t="s">
        <v>2572</v>
      </c>
      <c r="E358" s="12" t="s">
        <v>2573</v>
      </c>
      <c r="F358" s="21" t="s">
        <v>2574</v>
      </c>
      <c r="G358" s="19" t="s">
        <v>2575</v>
      </c>
      <c r="H358" s="11" t="s">
        <v>263</v>
      </c>
      <c r="I358" s="19" t="s">
        <v>264</v>
      </c>
      <c r="J358" s="22" t="str">
        <f>HYPERLINK("mailto:zawiercie@sluchmed.pl","zawiercie@sluchmed.pl")</f>
        <v>zawiercie@sluchmed.pl</v>
      </c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</row>
    <row r="359" spans="1:27" ht="47.25" customHeight="1">
      <c r="A359" s="8" t="s">
        <v>23</v>
      </c>
      <c r="B359" s="9">
        <v>358</v>
      </c>
      <c r="C359" s="19" t="s">
        <v>810</v>
      </c>
      <c r="D359" s="20" t="s">
        <v>2576</v>
      </c>
      <c r="E359" s="12" t="s">
        <v>2577</v>
      </c>
      <c r="F359" s="21" t="s">
        <v>2578</v>
      </c>
      <c r="G359" s="19" t="s">
        <v>2579</v>
      </c>
      <c r="H359" s="11" t="s">
        <v>2580</v>
      </c>
      <c r="I359" s="19" t="s">
        <v>39</v>
      </c>
      <c r="J359" s="22" t="str">
        <f>HYPERLINK("mailto:wolomin@sluchmed.pl","wolomin@sluchmed.pl")</f>
        <v>wolomin@sluchmed.pl</v>
      </c>
      <c r="K359" s="71"/>
      <c r="L359" s="71"/>
      <c r="M359" s="71"/>
      <c r="N359" s="71"/>
      <c r="O359" s="75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</row>
    <row r="360" spans="1:27" ht="15.75" customHeight="1">
      <c r="A360" s="8" t="s">
        <v>23</v>
      </c>
      <c r="B360" s="9">
        <v>359</v>
      </c>
      <c r="C360" s="19" t="s">
        <v>187</v>
      </c>
      <c r="D360" s="20" t="s">
        <v>2581</v>
      </c>
      <c r="E360" s="12" t="s">
        <v>2582</v>
      </c>
      <c r="F360" s="21" t="s">
        <v>2583</v>
      </c>
      <c r="G360" s="19" t="s">
        <v>2584</v>
      </c>
      <c r="H360" s="11" t="s">
        <v>386</v>
      </c>
      <c r="I360" s="19" t="s">
        <v>142</v>
      </c>
      <c r="J360" s="28" t="s">
        <v>206</v>
      </c>
      <c r="K360" s="23"/>
      <c r="L360" s="23"/>
      <c r="M360" s="23"/>
      <c r="N360" s="23"/>
      <c r="O360" s="23"/>
      <c r="P360" s="75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</row>
    <row r="361" spans="1:27" ht="15.75" customHeight="1">
      <c r="A361" s="8" t="s">
        <v>23</v>
      </c>
      <c r="B361" s="9">
        <v>360</v>
      </c>
      <c r="C361" s="19" t="s">
        <v>24</v>
      </c>
      <c r="D361" s="20" t="s">
        <v>2586</v>
      </c>
      <c r="E361" s="12" t="s">
        <v>2587</v>
      </c>
      <c r="F361" s="21" t="s">
        <v>2588</v>
      </c>
      <c r="G361" s="19" t="s">
        <v>1970</v>
      </c>
      <c r="H361" s="11" t="s">
        <v>2589</v>
      </c>
      <c r="I361" s="19" t="s">
        <v>515</v>
      </c>
      <c r="J361" s="22" t="str">
        <f t="shared" ref="J361:J362" si="21">HYPERLINK("mailto:zgora@sluchmed.pl","zgora@sluchmed.pl")</f>
        <v>zgora@sluchmed.pl</v>
      </c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</row>
    <row r="362" spans="1:27" ht="15.75" customHeight="1">
      <c r="A362" s="8" t="s">
        <v>23</v>
      </c>
      <c r="B362" s="9">
        <v>361</v>
      </c>
      <c r="C362" s="19" t="s">
        <v>24</v>
      </c>
      <c r="D362" s="20" t="s">
        <v>2594</v>
      </c>
      <c r="E362" s="12" t="s">
        <v>2587</v>
      </c>
      <c r="F362" s="21" t="s">
        <v>2588</v>
      </c>
      <c r="G362" s="19" t="s">
        <v>2595</v>
      </c>
      <c r="H362" s="11" t="s">
        <v>2596</v>
      </c>
      <c r="I362" s="19" t="s">
        <v>515</v>
      </c>
      <c r="J362" s="22" t="str">
        <f t="shared" si="21"/>
        <v>zgora@sluchmed.pl</v>
      </c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</row>
    <row r="363" spans="1:27" ht="31.5" customHeight="1">
      <c r="A363" s="8" t="s">
        <v>23</v>
      </c>
      <c r="B363" s="9">
        <v>362</v>
      </c>
      <c r="C363" s="19" t="s">
        <v>29</v>
      </c>
      <c r="D363" s="20" t="s">
        <v>2601</v>
      </c>
      <c r="E363" s="12" t="s">
        <v>2602</v>
      </c>
      <c r="F363" s="21" t="s">
        <v>2603</v>
      </c>
      <c r="G363" s="19" t="s">
        <v>2604</v>
      </c>
      <c r="H363" s="11" t="s">
        <v>2605</v>
      </c>
      <c r="I363" s="19" t="s">
        <v>39</v>
      </c>
      <c r="J363" s="19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</row>
    <row r="364" spans="1:27" ht="15.75" customHeight="1">
      <c r="A364" s="8" t="s">
        <v>23</v>
      </c>
      <c r="B364" s="9">
        <v>363</v>
      </c>
      <c r="C364" s="19" t="s">
        <v>291</v>
      </c>
      <c r="D364" s="20" t="s">
        <v>2609</v>
      </c>
      <c r="E364" s="12" t="s">
        <v>2610</v>
      </c>
      <c r="F364" s="21" t="s">
        <v>2611</v>
      </c>
      <c r="G364" s="19" t="s">
        <v>295</v>
      </c>
      <c r="H364" s="20" t="s">
        <v>2612</v>
      </c>
      <c r="I364" s="19" t="s">
        <v>142</v>
      </c>
      <c r="J364" s="22" t="str">
        <f>HYPERLINK("mailto:legnica@sluchmed.pl","legnica@sluchmed.pl")</f>
        <v>legnica@sluchmed.pl</v>
      </c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</row>
    <row r="365" spans="1:27" ht="31.5" customHeight="1">
      <c r="A365" s="8" t="s">
        <v>23</v>
      </c>
      <c r="B365" s="9">
        <v>364</v>
      </c>
      <c r="C365" s="19" t="s">
        <v>1585</v>
      </c>
      <c r="D365" s="20" t="s">
        <v>2617</v>
      </c>
      <c r="E365" s="12" t="s">
        <v>2618</v>
      </c>
      <c r="F365" s="21" t="s">
        <v>2619</v>
      </c>
      <c r="G365" s="19" t="s">
        <v>2620</v>
      </c>
      <c r="H365" s="20" t="s">
        <v>2621</v>
      </c>
      <c r="I365" s="19" t="s">
        <v>39</v>
      </c>
      <c r="J365" s="22" t="str">
        <f t="shared" ref="J365:J366" si="22">HYPERLINK("mailto:zwolen@sluchmed.pl","zwolen@sluchmed.pl")</f>
        <v>zwolen@sluchmed.pl</v>
      </c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</row>
    <row r="366" spans="1:27" ht="15.75" customHeight="1">
      <c r="A366" s="8" t="s">
        <v>23</v>
      </c>
      <c r="B366" s="9">
        <v>365</v>
      </c>
      <c r="C366" s="19" t="s">
        <v>24</v>
      </c>
      <c r="D366" s="20" t="s">
        <v>2622</v>
      </c>
      <c r="E366" s="12" t="s">
        <v>2618</v>
      </c>
      <c r="F366" s="21" t="s">
        <v>2619</v>
      </c>
      <c r="G366" s="19" t="s">
        <v>2625</v>
      </c>
      <c r="H366" s="17" t="s">
        <v>2626</v>
      </c>
      <c r="I366" s="19" t="s">
        <v>39</v>
      </c>
      <c r="J366" s="22" t="str">
        <f t="shared" si="22"/>
        <v>zwolen@sluchmed.pl</v>
      </c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</row>
    <row r="367" spans="1:27" ht="15.75" customHeight="1">
      <c r="A367" s="8" t="s">
        <v>23</v>
      </c>
      <c r="B367" s="9">
        <v>366</v>
      </c>
      <c r="C367" s="19" t="s">
        <v>24</v>
      </c>
      <c r="D367" s="20" t="s">
        <v>2627</v>
      </c>
      <c r="E367" s="12" t="s">
        <v>2628</v>
      </c>
      <c r="F367" s="21" t="s">
        <v>2629</v>
      </c>
      <c r="G367" s="19" t="s">
        <v>2630</v>
      </c>
      <c r="H367" s="11" t="s">
        <v>263</v>
      </c>
      <c r="I367" s="19" t="s">
        <v>264</v>
      </c>
      <c r="J367" s="22" t="str">
        <f>HYPERLINK("mailto:zory@sluchmed.pl","zory@sluchmed.pl")</f>
        <v>zory@sluchmed.pl</v>
      </c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</row>
    <row r="368" spans="1:27" ht="31.5" customHeight="1">
      <c r="A368" s="8" t="s">
        <v>23</v>
      </c>
      <c r="B368" s="9">
        <v>367</v>
      </c>
      <c r="C368" s="19" t="s">
        <v>2633</v>
      </c>
      <c r="D368" s="20" t="s">
        <v>2634</v>
      </c>
      <c r="E368" s="12" t="s">
        <v>2635</v>
      </c>
      <c r="F368" s="21" t="s">
        <v>2636</v>
      </c>
      <c r="G368" s="19" t="s">
        <v>2637</v>
      </c>
      <c r="H368" s="20" t="s">
        <v>2638</v>
      </c>
      <c r="I368" s="19" t="s">
        <v>39</v>
      </c>
      <c r="J368" s="22" t="str">
        <f>HYPERLINK("mailto:zuromin@sluchmed.pl","zuromin@sluchmed.pl")</f>
        <v>zuromin@sluchmed.pl</v>
      </c>
      <c r="K368" s="77"/>
      <c r="L368" s="77"/>
      <c r="M368" s="77"/>
      <c r="N368" s="77"/>
      <c r="O368" s="77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</row>
    <row r="369" spans="1:27" ht="31.5" customHeight="1">
      <c r="A369" s="8" t="s">
        <v>23</v>
      </c>
      <c r="B369" s="9">
        <v>368</v>
      </c>
      <c r="C369" s="19" t="s">
        <v>29</v>
      </c>
      <c r="D369" s="20" t="s">
        <v>2643</v>
      </c>
      <c r="E369" s="12" t="s">
        <v>2645</v>
      </c>
      <c r="F369" s="21" t="s">
        <v>2647</v>
      </c>
      <c r="G369" s="19" t="s">
        <v>1214</v>
      </c>
      <c r="H369" s="20" t="s">
        <v>2648</v>
      </c>
      <c r="I369" s="19" t="s">
        <v>39</v>
      </c>
      <c r="J369" s="19"/>
      <c r="K369" s="77"/>
      <c r="L369" s="77"/>
      <c r="M369" s="77"/>
      <c r="N369" s="77"/>
      <c r="O369" s="77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</row>
    <row r="370" spans="1:27" ht="15.75" customHeight="1">
      <c r="A370" s="79"/>
      <c r="B370" s="79"/>
      <c r="C370" s="80"/>
      <c r="D370" s="81"/>
      <c r="E370" s="82"/>
      <c r="F370" s="83"/>
      <c r="G370" s="80"/>
      <c r="H370" s="84"/>
      <c r="I370" s="80"/>
      <c r="J370" s="80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5.75" customHeight="1">
      <c r="A371" s="79"/>
      <c r="B371" s="79"/>
      <c r="C371" s="80"/>
      <c r="D371" s="81"/>
      <c r="E371" s="82"/>
      <c r="F371" s="83"/>
      <c r="G371" s="80"/>
      <c r="H371" s="81"/>
      <c r="I371" s="80"/>
      <c r="J371" s="80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5.75" customHeight="1">
      <c r="A372" s="79"/>
      <c r="B372" s="79"/>
      <c r="C372" s="80"/>
      <c r="D372" s="81"/>
      <c r="E372" s="82"/>
      <c r="F372" s="83"/>
      <c r="G372" s="80"/>
      <c r="H372" s="81"/>
      <c r="I372" s="80"/>
      <c r="J372" s="80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5.75" customHeight="1">
      <c r="A373" s="79"/>
      <c r="B373" s="79"/>
      <c r="C373" s="80"/>
      <c r="D373" s="81"/>
      <c r="E373" s="82"/>
      <c r="F373" s="83"/>
      <c r="G373" s="80"/>
      <c r="H373" s="81"/>
      <c r="I373" s="80"/>
      <c r="J373" s="80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5.75" customHeight="1">
      <c r="A374" s="79"/>
      <c r="B374" s="79"/>
      <c r="C374" s="80"/>
      <c r="D374" s="81"/>
      <c r="E374" s="82"/>
      <c r="F374" s="83"/>
      <c r="G374" s="80"/>
      <c r="H374" s="81"/>
      <c r="I374" s="80"/>
      <c r="J374" s="80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5.75" customHeight="1">
      <c r="A375" s="79"/>
      <c r="B375" s="79"/>
      <c r="C375" s="80"/>
      <c r="D375" s="81"/>
      <c r="E375" s="82"/>
      <c r="F375" s="83"/>
      <c r="G375" s="80"/>
      <c r="H375" s="81"/>
      <c r="I375" s="80"/>
      <c r="J375" s="80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5.75" customHeight="1">
      <c r="A376" s="79"/>
      <c r="B376" s="79"/>
      <c r="C376" s="80"/>
      <c r="D376" s="81"/>
      <c r="E376" s="82"/>
      <c r="F376" s="83"/>
      <c r="G376" s="80"/>
      <c r="H376" s="81"/>
      <c r="I376" s="80"/>
      <c r="J376" s="80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5.75" customHeight="1">
      <c r="A377" s="79"/>
      <c r="B377" s="79"/>
      <c r="C377" s="80"/>
      <c r="D377" s="81"/>
      <c r="E377" s="82"/>
      <c r="F377" s="83"/>
      <c r="G377" s="80"/>
      <c r="H377" s="81"/>
      <c r="I377" s="80"/>
      <c r="J377" s="80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5.75" customHeight="1">
      <c r="A378" s="79"/>
      <c r="B378" s="79"/>
      <c r="C378" s="80"/>
      <c r="D378" s="81"/>
      <c r="E378" s="82"/>
      <c r="F378" s="83"/>
      <c r="G378" s="80"/>
      <c r="H378" s="81"/>
      <c r="I378" s="80"/>
      <c r="J378" s="80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5.75" customHeight="1">
      <c r="A379" s="79"/>
      <c r="B379" s="79"/>
      <c r="C379" s="80"/>
      <c r="D379" s="81"/>
      <c r="E379" s="82"/>
      <c r="F379" s="83"/>
      <c r="G379" s="80"/>
      <c r="H379" s="81"/>
      <c r="I379" s="80"/>
      <c r="J379" s="80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.75" customHeight="1">
      <c r="A380" s="79"/>
      <c r="B380" s="79"/>
      <c r="C380" s="80"/>
      <c r="D380" s="81"/>
      <c r="E380" s="82"/>
      <c r="F380" s="83"/>
      <c r="G380" s="80"/>
      <c r="H380" s="81"/>
      <c r="I380" s="80"/>
      <c r="J380" s="80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.75" customHeight="1">
      <c r="A381" s="79"/>
      <c r="B381" s="79"/>
      <c r="C381" s="80"/>
      <c r="D381" s="81"/>
      <c r="E381" s="82"/>
      <c r="F381" s="83"/>
      <c r="G381" s="80"/>
      <c r="H381" s="81"/>
      <c r="I381" s="80"/>
      <c r="J381" s="80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.75" customHeight="1">
      <c r="A382" s="79"/>
      <c r="B382" s="79"/>
      <c r="C382" s="80"/>
      <c r="D382" s="81"/>
      <c r="E382" s="82"/>
      <c r="F382" s="83"/>
      <c r="G382" s="80"/>
      <c r="H382" s="81"/>
      <c r="I382" s="80"/>
      <c r="J382" s="80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5.75" customHeight="1">
      <c r="A383" s="79"/>
      <c r="B383" s="79"/>
      <c r="C383" s="80"/>
      <c r="D383" s="81"/>
      <c r="E383" s="82"/>
      <c r="F383" s="83"/>
      <c r="G383" s="80"/>
      <c r="H383" s="81"/>
      <c r="I383" s="80"/>
      <c r="J383" s="80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5.75" customHeight="1">
      <c r="A384" s="79"/>
      <c r="B384" s="79"/>
      <c r="C384" s="80"/>
      <c r="D384" s="81"/>
      <c r="E384" s="82"/>
      <c r="F384" s="83"/>
      <c r="G384" s="80"/>
      <c r="H384" s="81"/>
      <c r="I384" s="80"/>
      <c r="J384" s="80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5.75" customHeight="1">
      <c r="A385" s="79"/>
      <c r="B385" s="79"/>
      <c r="C385" s="80"/>
      <c r="D385" s="81"/>
      <c r="E385" s="82"/>
      <c r="F385" s="83"/>
      <c r="G385" s="80"/>
      <c r="H385" s="81"/>
      <c r="I385" s="80"/>
      <c r="J385" s="80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.75" customHeight="1">
      <c r="A386" s="79"/>
      <c r="B386" s="79"/>
      <c r="C386" s="80"/>
      <c r="D386" s="81"/>
      <c r="E386" s="82"/>
      <c r="F386" s="83"/>
      <c r="G386" s="80"/>
      <c r="H386" s="81"/>
      <c r="I386" s="80"/>
      <c r="J386" s="80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5.75" customHeight="1">
      <c r="A387" s="79"/>
      <c r="B387" s="79"/>
      <c r="C387" s="80"/>
      <c r="D387" s="81"/>
      <c r="E387" s="82"/>
      <c r="F387" s="83"/>
      <c r="G387" s="80"/>
      <c r="H387" s="81"/>
      <c r="I387" s="80"/>
      <c r="J387" s="80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5.75" customHeight="1">
      <c r="A388" s="79"/>
      <c r="B388" s="79"/>
      <c r="C388" s="80"/>
      <c r="D388" s="81"/>
      <c r="E388" s="82"/>
      <c r="F388" s="83"/>
      <c r="G388" s="80"/>
      <c r="H388" s="81"/>
      <c r="I388" s="80"/>
      <c r="J388" s="80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5.75" customHeight="1">
      <c r="A389" s="79"/>
      <c r="B389" s="79"/>
      <c r="C389" s="80"/>
      <c r="D389" s="81"/>
      <c r="E389" s="82"/>
      <c r="F389" s="83"/>
      <c r="G389" s="80"/>
      <c r="H389" s="81"/>
      <c r="I389" s="80"/>
      <c r="J389" s="80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5.75" customHeight="1">
      <c r="A390" s="79"/>
      <c r="B390" s="79"/>
      <c r="C390" s="80"/>
      <c r="D390" s="81"/>
      <c r="E390" s="82"/>
      <c r="F390" s="83"/>
      <c r="G390" s="80"/>
      <c r="H390" s="81"/>
      <c r="I390" s="80"/>
      <c r="J390" s="80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5.75" customHeight="1">
      <c r="A391" s="79"/>
      <c r="B391" s="79"/>
      <c r="C391" s="80"/>
      <c r="D391" s="81"/>
      <c r="E391" s="82"/>
      <c r="F391" s="83"/>
      <c r="G391" s="80"/>
      <c r="H391" s="81"/>
      <c r="I391" s="80"/>
      <c r="J391" s="80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5.75" customHeight="1">
      <c r="A392" s="79"/>
      <c r="B392" s="79"/>
      <c r="C392" s="80"/>
      <c r="D392" s="81"/>
      <c r="E392" s="82"/>
      <c r="F392" s="83"/>
      <c r="G392" s="80"/>
      <c r="H392" s="81"/>
      <c r="I392" s="80"/>
      <c r="J392" s="80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5.75" customHeight="1">
      <c r="A393" s="79"/>
      <c r="B393" s="79"/>
      <c r="C393" s="80"/>
      <c r="D393" s="81"/>
      <c r="E393" s="82"/>
      <c r="F393" s="83"/>
      <c r="G393" s="80"/>
      <c r="H393" s="81"/>
      <c r="I393" s="80"/>
      <c r="J393" s="80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5.75" customHeight="1">
      <c r="A394" s="79"/>
      <c r="B394" s="79"/>
      <c r="C394" s="80"/>
      <c r="D394" s="81"/>
      <c r="E394" s="82"/>
      <c r="F394" s="83"/>
      <c r="G394" s="80"/>
      <c r="H394" s="81"/>
      <c r="I394" s="80"/>
      <c r="J394" s="80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5.75" customHeight="1">
      <c r="A395" s="79"/>
      <c r="B395" s="79"/>
      <c r="C395" s="80"/>
      <c r="D395" s="81"/>
      <c r="E395" s="82"/>
      <c r="F395" s="83"/>
      <c r="G395" s="80"/>
      <c r="H395" s="81"/>
      <c r="I395" s="80"/>
      <c r="J395" s="80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5.75" customHeight="1">
      <c r="A396" s="79"/>
      <c r="B396" s="79"/>
      <c r="C396" s="80"/>
      <c r="D396" s="81"/>
      <c r="E396" s="82"/>
      <c r="F396" s="83"/>
      <c r="G396" s="80"/>
      <c r="H396" s="81"/>
      <c r="I396" s="80"/>
      <c r="J396" s="80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5.75" customHeight="1">
      <c r="A397" s="79"/>
      <c r="B397" s="79"/>
      <c r="C397" s="80"/>
      <c r="D397" s="81"/>
      <c r="E397" s="82"/>
      <c r="F397" s="83"/>
      <c r="G397" s="80"/>
      <c r="H397" s="81"/>
      <c r="I397" s="80"/>
      <c r="J397" s="80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5.75" customHeight="1">
      <c r="A398" s="79"/>
      <c r="B398" s="79"/>
      <c r="C398" s="80"/>
      <c r="D398" s="81"/>
      <c r="E398" s="82"/>
      <c r="F398" s="83"/>
      <c r="G398" s="80"/>
      <c r="H398" s="81"/>
      <c r="I398" s="80"/>
      <c r="J398" s="80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5.75" customHeight="1">
      <c r="A399" s="79"/>
      <c r="B399" s="79"/>
      <c r="C399" s="80"/>
      <c r="D399" s="81"/>
      <c r="E399" s="82"/>
      <c r="F399" s="83"/>
      <c r="G399" s="80"/>
      <c r="H399" s="81"/>
      <c r="I399" s="80"/>
      <c r="J399" s="80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.75" customHeight="1">
      <c r="A400" s="79"/>
      <c r="B400" s="79"/>
      <c r="C400" s="80"/>
      <c r="D400" s="81"/>
      <c r="E400" s="82"/>
      <c r="F400" s="83"/>
      <c r="G400" s="80"/>
      <c r="H400" s="81"/>
      <c r="I400" s="80"/>
      <c r="J400" s="80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5.75" customHeight="1">
      <c r="A401" s="79"/>
      <c r="B401" s="79"/>
      <c r="C401" s="80"/>
      <c r="D401" s="81"/>
      <c r="E401" s="82"/>
      <c r="F401" s="83"/>
      <c r="G401" s="80"/>
      <c r="H401" s="81"/>
      <c r="I401" s="80"/>
      <c r="J401" s="80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5.75" customHeight="1">
      <c r="A402" s="79"/>
      <c r="B402" s="79"/>
      <c r="C402" s="80"/>
      <c r="D402" s="81"/>
      <c r="E402" s="82"/>
      <c r="F402" s="83"/>
      <c r="G402" s="80"/>
      <c r="H402" s="81"/>
      <c r="I402" s="80"/>
      <c r="J402" s="80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5.75" customHeight="1">
      <c r="A403" s="79"/>
      <c r="B403" s="79"/>
      <c r="C403" s="80"/>
      <c r="D403" s="81"/>
      <c r="E403" s="82"/>
      <c r="F403" s="83"/>
      <c r="G403" s="80"/>
      <c r="H403" s="81"/>
      <c r="I403" s="80"/>
      <c r="J403" s="80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5.75" customHeight="1">
      <c r="A404" s="79"/>
      <c r="B404" s="79"/>
      <c r="C404" s="80"/>
      <c r="D404" s="81"/>
      <c r="E404" s="82"/>
      <c r="F404" s="83"/>
      <c r="G404" s="80"/>
      <c r="H404" s="81"/>
      <c r="I404" s="80"/>
      <c r="J404" s="80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5.75" customHeight="1">
      <c r="A405" s="79"/>
      <c r="B405" s="79"/>
      <c r="C405" s="80"/>
      <c r="D405" s="81"/>
      <c r="E405" s="82"/>
      <c r="F405" s="83"/>
      <c r="G405" s="80"/>
      <c r="H405" s="81"/>
      <c r="I405" s="80"/>
      <c r="J405" s="80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5.75" customHeight="1">
      <c r="A406" s="79"/>
      <c r="B406" s="79"/>
      <c r="C406" s="80"/>
      <c r="D406" s="81"/>
      <c r="E406" s="82"/>
      <c r="F406" s="83"/>
      <c r="G406" s="80"/>
      <c r="H406" s="81"/>
      <c r="I406" s="80"/>
      <c r="J406" s="80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5.75" customHeight="1">
      <c r="A407" s="79"/>
      <c r="B407" s="79"/>
      <c r="C407" s="80"/>
      <c r="D407" s="81"/>
      <c r="E407" s="82"/>
      <c r="F407" s="83"/>
      <c r="G407" s="80"/>
      <c r="H407" s="81"/>
      <c r="I407" s="80"/>
      <c r="J407" s="80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5.75" customHeight="1">
      <c r="A408" s="79"/>
      <c r="B408" s="79"/>
      <c r="C408" s="80"/>
      <c r="D408" s="81"/>
      <c r="E408" s="82"/>
      <c r="F408" s="83"/>
      <c r="G408" s="80"/>
      <c r="H408" s="81"/>
      <c r="I408" s="80"/>
      <c r="J408" s="80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5.75" customHeight="1">
      <c r="A409" s="79"/>
      <c r="B409" s="79"/>
      <c r="C409" s="80"/>
      <c r="D409" s="81"/>
      <c r="E409" s="82"/>
      <c r="F409" s="83"/>
      <c r="G409" s="80"/>
      <c r="H409" s="81"/>
      <c r="I409" s="80"/>
      <c r="J409" s="80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5.75" customHeight="1">
      <c r="A410" s="79"/>
      <c r="B410" s="79"/>
      <c r="C410" s="80"/>
      <c r="D410" s="81"/>
      <c r="E410" s="82"/>
      <c r="F410" s="83"/>
      <c r="G410" s="80"/>
      <c r="H410" s="81"/>
      <c r="I410" s="80"/>
      <c r="J410" s="80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5.75" customHeight="1">
      <c r="A411" s="79"/>
      <c r="B411" s="79"/>
      <c r="C411" s="80"/>
      <c r="D411" s="81"/>
      <c r="E411" s="82"/>
      <c r="F411" s="83"/>
      <c r="G411" s="80"/>
      <c r="H411" s="81"/>
      <c r="I411" s="80"/>
      <c r="J411" s="80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5.75" customHeight="1">
      <c r="A412" s="79"/>
      <c r="B412" s="79"/>
      <c r="C412" s="80"/>
      <c r="D412" s="81"/>
      <c r="E412" s="82"/>
      <c r="F412" s="83"/>
      <c r="G412" s="80"/>
      <c r="H412" s="81"/>
      <c r="I412" s="80"/>
      <c r="J412" s="80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5.75" customHeight="1">
      <c r="A413" s="79"/>
      <c r="B413" s="79"/>
      <c r="C413" s="80"/>
      <c r="D413" s="81"/>
      <c r="E413" s="82"/>
      <c r="F413" s="83"/>
      <c r="G413" s="80"/>
      <c r="H413" s="81"/>
      <c r="I413" s="80"/>
      <c r="J413" s="80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5.75" customHeight="1">
      <c r="A414" s="79"/>
      <c r="B414" s="79"/>
      <c r="C414" s="80"/>
      <c r="D414" s="81"/>
      <c r="E414" s="82"/>
      <c r="F414" s="83"/>
      <c r="G414" s="80"/>
      <c r="H414" s="81"/>
      <c r="I414" s="80"/>
      <c r="J414" s="80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5.75" customHeight="1">
      <c r="A415" s="79"/>
      <c r="B415" s="79"/>
      <c r="C415" s="80"/>
      <c r="D415" s="81"/>
      <c r="E415" s="82"/>
      <c r="F415" s="83"/>
      <c r="G415" s="80"/>
      <c r="H415" s="81"/>
      <c r="I415" s="80"/>
      <c r="J415" s="80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5.75" customHeight="1">
      <c r="A416" s="79"/>
      <c r="B416" s="79"/>
      <c r="C416" s="80"/>
      <c r="D416" s="81"/>
      <c r="E416" s="82"/>
      <c r="F416" s="83"/>
      <c r="G416" s="80"/>
      <c r="H416" s="81"/>
      <c r="I416" s="80"/>
      <c r="J416" s="80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5.75" customHeight="1">
      <c r="A417" s="79"/>
      <c r="B417" s="79"/>
      <c r="C417" s="80"/>
      <c r="D417" s="81"/>
      <c r="E417" s="82"/>
      <c r="F417" s="83"/>
      <c r="G417" s="80"/>
      <c r="H417" s="81"/>
      <c r="I417" s="80"/>
      <c r="J417" s="80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5.75" customHeight="1">
      <c r="A418" s="79"/>
      <c r="B418" s="79"/>
      <c r="C418" s="80"/>
      <c r="D418" s="81"/>
      <c r="E418" s="82"/>
      <c r="F418" s="83"/>
      <c r="G418" s="80"/>
      <c r="H418" s="81"/>
      <c r="I418" s="80"/>
      <c r="J418" s="80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5.75" customHeight="1">
      <c r="A419" s="79"/>
      <c r="B419" s="79"/>
      <c r="C419" s="80"/>
      <c r="D419" s="81"/>
      <c r="E419" s="82"/>
      <c r="F419" s="83"/>
      <c r="G419" s="80"/>
      <c r="H419" s="81"/>
      <c r="I419" s="80"/>
      <c r="J419" s="80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5.75" customHeight="1">
      <c r="A420" s="79"/>
      <c r="B420" s="79"/>
      <c r="C420" s="80"/>
      <c r="D420" s="81"/>
      <c r="E420" s="82"/>
      <c r="F420" s="83"/>
      <c r="G420" s="80"/>
      <c r="H420" s="81"/>
      <c r="I420" s="80"/>
      <c r="J420" s="80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5.75" customHeight="1">
      <c r="A421" s="79"/>
      <c r="B421" s="79"/>
      <c r="C421" s="80"/>
      <c r="D421" s="81"/>
      <c r="E421" s="82"/>
      <c r="F421" s="83"/>
      <c r="G421" s="80"/>
      <c r="H421" s="81"/>
      <c r="I421" s="80"/>
      <c r="J421" s="80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5.75" customHeight="1">
      <c r="A422" s="79"/>
      <c r="B422" s="79"/>
      <c r="C422" s="80"/>
      <c r="D422" s="81"/>
      <c r="E422" s="82"/>
      <c r="F422" s="83"/>
      <c r="G422" s="80"/>
      <c r="H422" s="81"/>
      <c r="I422" s="80"/>
      <c r="J422" s="80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5.75" customHeight="1">
      <c r="A423" s="79"/>
      <c r="B423" s="79"/>
      <c r="C423" s="80"/>
      <c r="D423" s="81"/>
      <c r="E423" s="82"/>
      <c r="F423" s="83"/>
      <c r="G423" s="80"/>
      <c r="H423" s="81"/>
      <c r="I423" s="80"/>
      <c r="J423" s="80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5.75" customHeight="1">
      <c r="A424" s="79"/>
      <c r="B424" s="79"/>
      <c r="C424" s="80"/>
      <c r="D424" s="81"/>
      <c r="E424" s="82"/>
      <c r="F424" s="83"/>
      <c r="G424" s="80"/>
      <c r="H424" s="81"/>
      <c r="I424" s="80"/>
      <c r="J424" s="80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5.75" customHeight="1">
      <c r="A425" s="79"/>
      <c r="B425" s="79"/>
      <c r="C425" s="80"/>
      <c r="D425" s="81"/>
      <c r="E425" s="82"/>
      <c r="F425" s="83"/>
      <c r="G425" s="80"/>
      <c r="H425" s="81"/>
      <c r="I425" s="80"/>
      <c r="J425" s="80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5.75" customHeight="1">
      <c r="A426" s="79"/>
      <c r="B426" s="79"/>
      <c r="C426" s="80"/>
      <c r="D426" s="81"/>
      <c r="E426" s="82"/>
      <c r="F426" s="83"/>
      <c r="G426" s="80"/>
      <c r="H426" s="81"/>
      <c r="I426" s="80"/>
      <c r="J426" s="80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5.75" customHeight="1">
      <c r="A427" s="79"/>
      <c r="B427" s="79"/>
      <c r="C427" s="80"/>
      <c r="D427" s="81"/>
      <c r="E427" s="82"/>
      <c r="F427" s="83"/>
      <c r="G427" s="80"/>
      <c r="H427" s="81"/>
      <c r="I427" s="80"/>
      <c r="J427" s="80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5.75" customHeight="1">
      <c r="A428" s="79"/>
      <c r="B428" s="79"/>
      <c r="C428" s="80"/>
      <c r="D428" s="81"/>
      <c r="E428" s="82"/>
      <c r="F428" s="83"/>
      <c r="G428" s="80"/>
      <c r="H428" s="81"/>
      <c r="I428" s="80"/>
      <c r="J428" s="80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5.75" customHeight="1">
      <c r="A429" s="79"/>
      <c r="B429" s="79"/>
      <c r="C429" s="80"/>
      <c r="D429" s="81"/>
      <c r="E429" s="82"/>
      <c r="F429" s="83"/>
      <c r="G429" s="80"/>
      <c r="H429" s="81"/>
      <c r="I429" s="80"/>
      <c r="J429" s="80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5.75" customHeight="1">
      <c r="A430" s="79"/>
      <c r="B430" s="79"/>
      <c r="C430" s="80"/>
      <c r="D430" s="81"/>
      <c r="E430" s="82"/>
      <c r="F430" s="83"/>
      <c r="G430" s="80"/>
      <c r="H430" s="81"/>
      <c r="I430" s="80"/>
      <c r="J430" s="80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5.75" customHeight="1">
      <c r="A431" s="79"/>
      <c r="B431" s="79"/>
      <c r="C431" s="80"/>
      <c r="D431" s="81"/>
      <c r="E431" s="82"/>
      <c r="F431" s="83"/>
      <c r="G431" s="80"/>
      <c r="H431" s="81"/>
      <c r="I431" s="80"/>
      <c r="J431" s="80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5.75" customHeight="1">
      <c r="A432" s="79"/>
      <c r="B432" s="79"/>
      <c r="C432" s="80"/>
      <c r="D432" s="81"/>
      <c r="E432" s="82"/>
      <c r="F432" s="83"/>
      <c r="G432" s="80"/>
      <c r="H432" s="81"/>
      <c r="I432" s="80"/>
      <c r="J432" s="80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5.75" customHeight="1">
      <c r="A433" s="79"/>
      <c r="B433" s="79"/>
      <c r="C433" s="80"/>
      <c r="D433" s="81"/>
      <c r="E433" s="82"/>
      <c r="F433" s="83"/>
      <c r="G433" s="80"/>
      <c r="H433" s="81"/>
      <c r="I433" s="80"/>
      <c r="J433" s="80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5.75" customHeight="1">
      <c r="A434" s="79"/>
      <c r="B434" s="79"/>
      <c r="C434" s="80"/>
      <c r="D434" s="81"/>
      <c r="E434" s="82"/>
      <c r="F434" s="83"/>
      <c r="G434" s="80"/>
      <c r="H434" s="81"/>
      <c r="I434" s="80"/>
      <c r="J434" s="80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5.75" customHeight="1">
      <c r="A435" s="79"/>
      <c r="B435" s="79"/>
      <c r="C435" s="80"/>
      <c r="D435" s="81"/>
      <c r="E435" s="82"/>
      <c r="F435" s="83"/>
      <c r="G435" s="80"/>
      <c r="H435" s="81"/>
      <c r="I435" s="80"/>
      <c r="J435" s="80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5.75" customHeight="1">
      <c r="A436" s="79"/>
      <c r="B436" s="79"/>
      <c r="C436" s="80"/>
      <c r="D436" s="81"/>
      <c r="E436" s="82"/>
      <c r="F436" s="83"/>
      <c r="G436" s="80"/>
      <c r="H436" s="81"/>
      <c r="I436" s="80"/>
      <c r="J436" s="80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5.75" customHeight="1">
      <c r="A437" s="79"/>
      <c r="B437" s="79"/>
      <c r="C437" s="80"/>
      <c r="D437" s="81"/>
      <c r="E437" s="82"/>
      <c r="F437" s="83"/>
      <c r="G437" s="80"/>
      <c r="H437" s="81"/>
      <c r="I437" s="80"/>
      <c r="J437" s="80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5.75" customHeight="1">
      <c r="A438" s="79"/>
      <c r="B438" s="79"/>
      <c r="C438" s="80"/>
      <c r="D438" s="81"/>
      <c r="E438" s="82"/>
      <c r="F438" s="83"/>
      <c r="G438" s="80"/>
      <c r="H438" s="81"/>
      <c r="I438" s="80"/>
      <c r="J438" s="80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5.75" customHeight="1">
      <c r="A439" s="79"/>
      <c r="B439" s="79"/>
      <c r="C439" s="80"/>
      <c r="D439" s="81"/>
      <c r="E439" s="82"/>
      <c r="F439" s="83"/>
      <c r="G439" s="80"/>
      <c r="H439" s="81"/>
      <c r="I439" s="80"/>
      <c r="J439" s="80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5.75" customHeight="1">
      <c r="A440" s="79"/>
      <c r="B440" s="79"/>
      <c r="C440" s="80"/>
      <c r="D440" s="81"/>
      <c r="E440" s="82"/>
      <c r="F440" s="83"/>
      <c r="G440" s="80"/>
      <c r="H440" s="81"/>
      <c r="I440" s="80"/>
      <c r="J440" s="80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5.75" customHeight="1">
      <c r="A441" s="79"/>
      <c r="B441" s="79"/>
      <c r="C441" s="80"/>
      <c r="D441" s="81"/>
      <c r="E441" s="82"/>
      <c r="F441" s="83"/>
      <c r="G441" s="80"/>
      <c r="H441" s="81"/>
      <c r="I441" s="80"/>
      <c r="J441" s="80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5.75" customHeight="1">
      <c r="A442" s="79"/>
      <c r="B442" s="79"/>
      <c r="C442" s="80"/>
      <c r="D442" s="81"/>
      <c r="E442" s="82"/>
      <c r="F442" s="83"/>
      <c r="G442" s="80"/>
      <c r="H442" s="81"/>
      <c r="I442" s="80"/>
      <c r="J442" s="80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5.75" customHeight="1">
      <c r="A443" s="79"/>
      <c r="B443" s="79"/>
      <c r="C443" s="80"/>
      <c r="D443" s="81"/>
      <c r="E443" s="82"/>
      <c r="F443" s="83"/>
      <c r="G443" s="80"/>
      <c r="H443" s="81"/>
      <c r="I443" s="80"/>
      <c r="J443" s="80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5.75" customHeight="1">
      <c r="A444" s="79"/>
      <c r="B444" s="79"/>
      <c r="C444" s="80"/>
      <c r="D444" s="81"/>
      <c r="E444" s="82"/>
      <c r="F444" s="83"/>
      <c r="G444" s="80"/>
      <c r="H444" s="81"/>
      <c r="I444" s="80"/>
      <c r="J444" s="80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5.75" customHeight="1">
      <c r="A445" s="79"/>
      <c r="B445" s="79"/>
      <c r="C445" s="80"/>
      <c r="D445" s="81"/>
      <c r="E445" s="82"/>
      <c r="F445" s="83"/>
      <c r="G445" s="80"/>
      <c r="H445" s="81"/>
      <c r="I445" s="80"/>
      <c r="J445" s="80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5.75" customHeight="1">
      <c r="A446" s="79"/>
      <c r="B446" s="79"/>
      <c r="C446" s="80"/>
      <c r="D446" s="81"/>
      <c r="E446" s="82"/>
      <c r="F446" s="83"/>
      <c r="G446" s="80"/>
      <c r="H446" s="81"/>
      <c r="I446" s="80"/>
      <c r="J446" s="80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5.75" customHeight="1">
      <c r="A447" s="79"/>
      <c r="B447" s="79"/>
      <c r="C447" s="80"/>
      <c r="D447" s="81"/>
      <c r="E447" s="82"/>
      <c r="F447" s="83"/>
      <c r="G447" s="80"/>
      <c r="H447" s="81"/>
      <c r="I447" s="80"/>
      <c r="J447" s="80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5.75" customHeight="1">
      <c r="A448" s="79"/>
      <c r="B448" s="79"/>
      <c r="C448" s="80"/>
      <c r="D448" s="81"/>
      <c r="E448" s="82"/>
      <c r="F448" s="83"/>
      <c r="G448" s="80"/>
      <c r="H448" s="81"/>
      <c r="I448" s="80"/>
      <c r="J448" s="80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5.75" customHeight="1">
      <c r="A449" s="79"/>
      <c r="B449" s="79"/>
      <c r="C449" s="80"/>
      <c r="D449" s="81"/>
      <c r="E449" s="82"/>
      <c r="F449" s="83"/>
      <c r="G449" s="80"/>
      <c r="H449" s="81"/>
      <c r="I449" s="80"/>
      <c r="J449" s="80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5.75" customHeight="1">
      <c r="A450" s="79"/>
      <c r="B450" s="79"/>
      <c r="C450" s="80"/>
      <c r="D450" s="81"/>
      <c r="E450" s="82"/>
      <c r="F450" s="83"/>
      <c r="G450" s="80"/>
      <c r="H450" s="81"/>
      <c r="I450" s="80"/>
      <c r="J450" s="80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5.75" customHeight="1">
      <c r="A451" s="79"/>
      <c r="B451" s="79"/>
      <c r="C451" s="80"/>
      <c r="D451" s="81"/>
      <c r="E451" s="82"/>
      <c r="F451" s="83"/>
      <c r="G451" s="80"/>
      <c r="H451" s="81"/>
      <c r="I451" s="80"/>
      <c r="J451" s="80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5.75" customHeight="1">
      <c r="A452" s="79"/>
      <c r="B452" s="79"/>
      <c r="C452" s="80"/>
      <c r="D452" s="81"/>
      <c r="E452" s="82"/>
      <c r="F452" s="83"/>
      <c r="G452" s="80"/>
      <c r="H452" s="81"/>
      <c r="I452" s="80"/>
      <c r="J452" s="80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5.75" customHeight="1">
      <c r="A453" s="79"/>
      <c r="B453" s="79"/>
      <c r="C453" s="80"/>
      <c r="D453" s="81"/>
      <c r="E453" s="82"/>
      <c r="F453" s="83"/>
      <c r="G453" s="80"/>
      <c r="H453" s="81"/>
      <c r="I453" s="80"/>
      <c r="J453" s="80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5.75" customHeight="1">
      <c r="A454" s="79"/>
      <c r="B454" s="79"/>
      <c r="C454" s="80"/>
      <c r="D454" s="81"/>
      <c r="E454" s="82"/>
      <c r="F454" s="83"/>
      <c r="G454" s="80"/>
      <c r="H454" s="81"/>
      <c r="I454" s="80"/>
      <c r="J454" s="80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5.75" customHeight="1">
      <c r="A455" s="79"/>
      <c r="B455" s="79"/>
      <c r="C455" s="80"/>
      <c r="D455" s="81"/>
      <c r="E455" s="82"/>
      <c r="F455" s="83"/>
      <c r="G455" s="80"/>
      <c r="H455" s="81"/>
      <c r="I455" s="80"/>
      <c r="J455" s="80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5.75" customHeight="1">
      <c r="A456" s="79"/>
      <c r="B456" s="79"/>
      <c r="C456" s="80"/>
      <c r="D456" s="81"/>
      <c r="E456" s="82"/>
      <c r="F456" s="83"/>
      <c r="G456" s="80"/>
      <c r="H456" s="81"/>
      <c r="I456" s="80"/>
      <c r="J456" s="80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5.75" customHeight="1">
      <c r="A457" s="79"/>
      <c r="B457" s="79"/>
      <c r="C457" s="80"/>
      <c r="D457" s="81"/>
      <c r="E457" s="82"/>
      <c r="F457" s="83"/>
      <c r="G457" s="80"/>
      <c r="H457" s="81"/>
      <c r="I457" s="80"/>
      <c r="J457" s="80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5.75" customHeight="1">
      <c r="A458" s="79"/>
      <c r="B458" s="79"/>
      <c r="C458" s="80"/>
      <c r="D458" s="81"/>
      <c r="E458" s="82"/>
      <c r="F458" s="83"/>
      <c r="G458" s="80"/>
      <c r="H458" s="81"/>
      <c r="I458" s="80"/>
      <c r="J458" s="80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5.75" customHeight="1">
      <c r="A459" s="79"/>
      <c r="B459" s="79"/>
      <c r="C459" s="80"/>
      <c r="D459" s="81"/>
      <c r="E459" s="82"/>
      <c r="F459" s="83"/>
      <c r="G459" s="80"/>
      <c r="H459" s="81"/>
      <c r="I459" s="80"/>
      <c r="J459" s="80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5.75" customHeight="1">
      <c r="A460" s="79"/>
      <c r="B460" s="79"/>
      <c r="C460" s="80"/>
      <c r="D460" s="81"/>
      <c r="E460" s="82"/>
      <c r="F460" s="83"/>
      <c r="G460" s="80"/>
      <c r="H460" s="81"/>
      <c r="I460" s="80"/>
      <c r="J460" s="80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5.75" customHeight="1">
      <c r="A461" s="79"/>
      <c r="B461" s="79"/>
      <c r="C461" s="80"/>
      <c r="D461" s="81"/>
      <c r="E461" s="82"/>
      <c r="F461" s="83"/>
      <c r="G461" s="80"/>
      <c r="H461" s="81"/>
      <c r="I461" s="80"/>
      <c r="J461" s="80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5.75" customHeight="1">
      <c r="A462" s="79"/>
      <c r="B462" s="79"/>
      <c r="C462" s="80"/>
      <c r="D462" s="81"/>
      <c r="E462" s="82"/>
      <c r="F462" s="83"/>
      <c r="G462" s="80"/>
      <c r="H462" s="81"/>
      <c r="I462" s="80"/>
      <c r="J462" s="80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5.75" customHeight="1">
      <c r="A463" s="79"/>
      <c r="B463" s="79"/>
      <c r="C463" s="80"/>
      <c r="D463" s="81"/>
      <c r="E463" s="82"/>
      <c r="F463" s="83"/>
      <c r="G463" s="80"/>
      <c r="H463" s="81"/>
      <c r="I463" s="80"/>
      <c r="J463" s="80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5.75" customHeight="1">
      <c r="A464" s="79"/>
      <c r="B464" s="79"/>
      <c r="C464" s="80"/>
      <c r="D464" s="81"/>
      <c r="E464" s="82"/>
      <c r="F464" s="83"/>
      <c r="G464" s="80"/>
      <c r="H464" s="81"/>
      <c r="I464" s="80"/>
      <c r="J464" s="80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5.75" customHeight="1">
      <c r="A465" s="79"/>
      <c r="B465" s="79"/>
      <c r="C465" s="80"/>
      <c r="D465" s="81"/>
      <c r="E465" s="82"/>
      <c r="F465" s="83"/>
      <c r="G465" s="80"/>
      <c r="H465" s="81"/>
      <c r="I465" s="80"/>
      <c r="J465" s="80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5.75" customHeight="1">
      <c r="A466" s="79"/>
      <c r="B466" s="79"/>
      <c r="C466" s="80"/>
      <c r="D466" s="81"/>
      <c r="E466" s="82"/>
      <c r="F466" s="83"/>
      <c r="G466" s="80"/>
      <c r="H466" s="81"/>
      <c r="I466" s="80"/>
      <c r="J466" s="80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5.75" customHeight="1">
      <c r="A467" s="79"/>
      <c r="B467" s="79"/>
      <c r="C467" s="80"/>
      <c r="D467" s="81"/>
      <c r="E467" s="82"/>
      <c r="F467" s="83"/>
      <c r="G467" s="80"/>
      <c r="H467" s="81"/>
      <c r="I467" s="80"/>
      <c r="J467" s="80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5.75" customHeight="1">
      <c r="A468" s="79"/>
      <c r="B468" s="79"/>
      <c r="C468" s="80"/>
      <c r="D468" s="81"/>
      <c r="E468" s="82"/>
      <c r="F468" s="83"/>
      <c r="G468" s="80"/>
      <c r="H468" s="81"/>
      <c r="I468" s="80"/>
      <c r="J468" s="80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5.75" customHeight="1">
      <c r="A469" s="79"/>
      <c r="B469" s="79"/>
      <c r="C469" s="80"/>
      <c r="D469" s="81"/>
      <c r="E469" s="82"/>
      <c r="F469" s="83"/>
      <c r="G469" s="80"/>
      <c r="H469" s="81"/>
      <c r="I469" s="80"/>
      <c r="J469" s="80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5.75" customHeight="1">
      <c r="A470" s="79"/>
      <c r="B470" s="79"/>
      <c r="C470" s="80"/>
      <c r="D470" s="81"/>
      <c r="E470" s="82"/>
      <c r="F470" s="83"/>
      <c r="G470" s="80"/>
      <c r="H470" s="81"/>
      <c r="I470" s="80"/>
      <c r="J470" s="80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5.75" customHeight="1">
      <c r="A471" s="79"/>
      <c r="B471" s="79"/>
      <c r="C471" s="80"/>
      <c r="D471" s="81"/>
      <c r="E471" s="82"/>
      <c r="F471" s="83"/>
      <c r="G471" s="80"/>
      <c r="H471" s="81"/>
      <c r="I471" s="80"/>
      <c r="J471" s="80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5.75" customHeight="1">
      <c r="A472" s="79"/>
      <c r="B472" s="79"/>
      <c r="C472" s="80"/>
      <c r="D472" s="81"/>
      <c r="E472" s="82"/>
      <c r="F472" s="83"/>
      <c r="G472" s="80"/>
      <c r="H472" s="81"/>
      <c r="I472" s="80"/>
      <c r="J472" s="80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5.75" customHeight="1">
      <c r="A473" s="79"/>
      <c r="B473" s="79"/>
      <c r="C473" s="80"/>
      <c r="D473" s="81"/>
      <c r="E473" s="82"/>
      <c r="F473" s="83"/>
      <c r="G473" s="80"/>
      <c r="H473" s="81"/>
      <c r="I473" s="80"/>
      <c r="J473" s="80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5.75" customHeight="1">
      <c r="A474" s="79"/>
      <c r="B474" s="79"/>
      <c r="C474" s="80"/>
      <c r="D474" s="81"/>
      <c r="E474" s="82"/>
      <c r="F474" s="83"/>
      <c r="G474" s="80"/>
      <c r="H474" s="81"/>
      <c r="I474" s="80"/>
      <c r="J474" s="80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5.75" customHeight="1">
      <c r="A475" s="79"/>
      <c r="B475" s="79"/>
      <c r="C475" s="80"/>
      <c r="D475" s="81"/>
      <c r="E475" s="82"/>
      <c r="F475" s="83"/>
      <c r="G475" s="80"/>
      <c r="H475" s="81"/>
      <c r="I475" s="80"/>
      <c r="J475" s="80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5.75" customHeight="1">
      <c r="A476" s="79"/>
      <c r="B476" s="79"/>
      <c r="C476" s="80"/>
      <c r="D476" s="81"/>
      <c r="E476" s="82"/>
      <c r="F476" s="83"/>
      <c r="G476" s="80"/>
      <c r="H476" s="81"/>
      <c r="I476" s="80"/>
      <c r="J476" s="80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5.75" customHeight="1">
      <c r="A477" s="79"/>
      <c r="B477" s="79"/>
      <c r="C477" s="80"/>
      <c r="D477" s="81"/>
      <c r="E477" s="82"/>
      <c r="F477" s="83"/>
      <c r="G477" s="80"/>
      <c r="H477" s="81"/>
      <c r="I477" s="80"/>
      <c r="J477" s="80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5.75" customHeight="1">
      <c r="A478" s="79"/>
      <c r="B478" s="79"/>
      <c r="C478" s="80"/>
      <c r="D478" s="81"/>
      <c r="E478" s="82"/>
      <c r="F478" s="83"/>
      <c r="G478" s="80"/>
      <c r="H478" s="81"/>
      <c r="I478" s="80"/>
      <c r="J478" s="80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5.75" customHeight="1">
      <c r="A479" s="79"/>
      <c r="B479" s="79"/>
      <c r="C479" s="80"/>
      <c r="D479" s="81"/>
      <c r="E479" s="82"/>
      <c r="F479" s="83"/>
      <c r="G479" s="80"/>
      <c r="H479" s="81"/>
      <c r="I479" s="80"/>
      <c r="J479" s="80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5.75" customHeight="1">
      <c r="A480" s="79"/>
      <c r="B480" s="79"/>
      <c r="C480" s="80"/>
      <c r="D480" s="81"/>
      <c r="E480" s="82"/>
      <c r="F480" s="83"/>
      <c r="G480" s="80"/>
      <c r="H480" s="81"/>
      <c r="I480" s="80"/>
      <c r="J480" s="80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5.75" customHeight="1">
      <c r="A481" s="79"/>
      <c r="B481" s="79"/>
      <c r="C481" s="80"/>
      <c r="D481" s="81"/>
      <c r="E481" s="82"/>
      <c r="F481" s="83"/>
      <c r="G481" s="80"/>
      <c r="H481" s="81"/>
      <c r="I481" s="80"/>
      <c r="J481" s="80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5.75" customHeight="1">
      <c r="A482" s="79"/>
      <c r="B482" s="79"/>
      <c r="C482" s="80"/>
      <c r="D482" s="81"/>
      <c r="E482" s="82"/>
      <c r="F482" s="83"/>
      <c r="G482" s="80"/>
      <c r="H482" s="81"/>
      <c r="I482" s="80"/>
      <c r="J482" s="80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5.75" customHeight="1">
      <c r="A483" s="79"/>
      <c r="B483" s="79"/>
      <c r="C483" s="80"/>
      <c r="D483" s="81"/>
      <c r="E483" s="82"/>
      <c r="F483" s="83"/>
      <c r="G483" s="80"/>
      <c r="H483" s="81"/>
      <c r="I483" s="80"/>
      <c r="J483" s="80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5.75" customHeight="1">
      <c r="A484" s="79"/>
      <c r="B484" s="79"/>
      <c r="C484" s="80"/>
      <c r="D484" s="81"/>
      <c r="E484" s="82"/>
      <c r="F484" s="83"/>
      <c r="G484" s="80"/>
      <c r="H484" s="81"/>
      <c r="I484" s="80"/>
      <c r="J484" s="80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5.75" customHeight="1">
      <c r="A485" s="79"/>
      <c r="B485" s="79"/>
      <c r="C485" s="80"/>
      <c r="D485" s="81"/>
      <c r="E485" s="82"/>
      <c r="F485" s="83"/>
      <c r="G485" s="80"/>
      <c r="H485" s="81"/>
      <c r="I485" s="80"/>
      <c r="J485" s="80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5.75" customHeight="1">
      <c r="A486" s="79"/>
      <c r="B486" s="79"/>
      <c r="C486" s="80"/>
      <c r="D486" s="81"/>
      <c r="E486" s="82"/>
      <c r="F486" s="83"/>
      <c r="G486" s="80"/>
      <c r="H486" s="81"/>
      <c r="I486" s="80"/>
      <c r="J486" s="80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5.75" customHeight="1">
      <c r="A487" s="79"/>
      <c r="B487" s="79"/>
      <c r="C487" s="80"/>
      <c r="D487" s="81"/>
      <c r="E487" s="82"/>
      <c r="F487" s="83"/>
      <c r="G487" s="80"/>
      <c r="H487" s="81"/>
      <c r="I487" s="80"/>
      <c r="J487" s="80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5.75" customHeight="1">
      <c r="A488" s="79"/>
      <c r="B488" s="79"/>
      <c r="C488" s="80"/>
      <c r="D488" s="81"/>
      <c r="E488" s="82"/>
      <c r="F488" s="83"/>
      <c r="G488" s="80"/>
      <c r="H488" s="81"/>
      <c r="I488" s="80"/>
      <c r="J488" s="80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5.75" customHeight="1">
      <c r="A489" s="79"/>
      <c r="B489" s="79"/>
      <c r="C489" s="80"/>
      <c r="D489" s="81"/>
      <c r="E489" s="82"/>
      <c r="F489" s="83"/>
      <c r="G489" s="80"/>
      <c r="H489" s="81"/>
      <c r="I489" s="80"/>
      <c r="J489" s="80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5.75" customHeight="1">
      <c r="A490" s="79"/>
      <c r="B490" s="79"/>
      <c r="C490" s="80"/>
      <c r="D490" s="81"/>
      <c r="E490" s="82"/>
      <c r="F490" s="83"/>
      <c r="G490" s="80"/>
      <c r="H490" s="81"/>
      <c r="I490" s="80"/>
      <c r="J490" s="80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5.75" customHeight="1">
      <c r="A491" s="79"/>
      <c r="B491" s="79"/>
      <c r="C491" s="80"/>
      <c r="D491" s="81"/>
      <c r="E491" s="82"/>
      <c r="F491" s="83"/>
      <c r="G491" s="80"/>
      <c r="H491" s="81"/>
      <c r="I491" s="80"/>
      <c r="J491" s="80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5.75" customHeight="1">
      <c r="A492" s="79"/>
      <c r="B492" s="79"/>
      <c r="C492" s="80"/>
      <c r="D492" s="81"/>
      <c r="E492" s="82"/>
      <c r="F492" s="83"/>
      <c r="G492" s="80"/>
      <c r="H492" s="81"/>
      <c r="I492" s="80"/>
      <c r="J492" s="80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5.75" customHeight="1">
      <c r="A493" s="79"/>
      <c r="B493" s="79"/>
      <c r="C493" s="80"/>
      <c r="D493" s="81"/>
      <c r="E493" s="82"/>
      <c r="F493" s="83"/>
      <c r="G493" s="80"/>
      <c r="H493" s="81"/>
      <c r="I493" s="80"/>
      <c r="J493" s="80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5.75" customHeight="1">
      <c r="A494" s="79"/>
      <c r="B494" s="79"/>
      <c r="C494" s="80"/>
      <c r="D494" s="81"/>
      <c r="E494" s="82"/>
      <c r="F494" s="83"/>
      <c r="G494" s="80"/>
      <c r="H494" s="81"/>
      <c r="I494" s="80"/>
      <c r="J494" s="80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5.75" customHeight="1">
      <c r="A495" s="79"/>
      <c r="B495" s="79"/>
      <c r="C495" s="80"/>
      <c r="D495" s="81"/>
      <c r="E495" s="82"/>
      <c r="F495" s="83"/>
      <c r="G495" s="80"/>
      <c r="H495" s="81"/>
      <c r="I495" s="80"/>
      <c r="J495" s="80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5.75" customHeight="1">
      <c r="A496" s="79"/>
      <c r="B496" s="79"/>
      <c r="C496" s="80"/>
      <c r="D496" s="81"/>
      <c r="E496" s="82"/>
      <c r="F496" s="83"/>
      <c r="G496" s="80"/>
      <c r="H496" s="81"/>
      <c r="I496" s="80"/>
      <c r="J496" s="80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5.75" customHeight="1">
      <c r="A497" s="79"/>
      <c r="B497" s="79"/>
      <c r="C497" s="80"/>
      <c r="D497" s="81"/>
      <c r="E497" s="82"/>
      <c r="F497" s="83"/>
      <c r="G497" s="80"/>
      <c r="H497" s="81"/>
      <c r="I497" s="80"/>
      <c r="J497" s="80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5.75" customHeight="1">
      <c r="A498" s="79"/>
      <c r="B498" s="79"/>
      <c r="C498" s="80"/>
      <c r="D498" s="81"/>
      <c r="E498" s="82"/>
      <c r="F498" s="83"/>
      <c r="G498" s="80"/>
      <c r="H498" s="81"/>
      <c r="I498" s="80"/>
      <c r="J498" s="80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5.75" customHeight="1">
      <c r="A499" s="79"/>
      <c r="B499" s="79"/>
      <c r="C499" s="80"/>
      <c r="D499" s="81"/>
      <c r="E499" s="82"/>
      <c r="F499" s="83"/>
      <c r="G499" s="80"/>
      <c r="H499" s="81"/>
      <c r="I499" s="80"/>
      <c r="J499" s="80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5.75" customHeight="1">
      <c r="A500" s="79"/>
      <c r="B500" s="79"/>
      <c r="C500" s="80"/>
      <c r="D500" s="81"/>
      <c r="E500" s="82"/>
      <c r="F500" s="83"/>
      <c r="G500" s="80"/>
      <c r="H500" s="81"/>
      <c r="I500" s="80"/>
      <c r="J500" s="80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5.75" customHeight="1">
      <c r="A501" s="79"/>
      <c r="B501" s="79"/>
      <c r="C501" s="80"/>
      <c r="D501" s="81"/>
      <c r="E501" s="82"/>
      <c r="F501" s="83"/>
      <c r="G501" s="80"/>
      <c r="H501" s="81"/>
      <c r="I501" s="80"/>
      <c r="J501" s="80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5.75" customHeight="1">
      <c r="A502" s="79"/>
      <c r="B502" s="79"/>
      <c r="C502" s="80"/>
      <c r="D502" s="81"/>
      <c r="E502" s="82"/>
      <c r="F502" s="83"/>
      <c r="G502" s="80"/>
      <c r="H502" s="81"/>
      <c r="I502" s="80"/>
      <c r="J502" s="80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5.75" customHeight="1">
      <c r="A503" s="79"/>
      <c r="B503" s="79"/>
      <c r="C503" s="80"/>
      <c r="D503" s="81"/>
      <c r="E503" s="82"/>
      <c r="F503" s="83"/>
      <c r="G503" s="80"/>
      <c r="H503" s="81"/>
      <c r="I503" s="80"/>
      <c r="J503" s="80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5.75" customHeight="1">
      <c r="A504" s="79"/>
      <c r="B504" s="79"/>
      <c r="C504" s="80"/>
      <c r="D504" s="81"/>
      <c r="E504" s="82"/>
      <c r="F504" s="83"/>
      <c r="G504" s="80"/>
      <c r="H504" s="81"/>
      <c r="I504" s="80"/>
      <c r="J504" s="80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5.75" customHeight="1">
      <c r="A505" s="79"/>
      <c r="B505" s="79"/>
      <c r="C505" s="80"/>
      <c r="D505" s="81"/>
      <c r="E505" s="82"/>
      <c r="F505" s="83"/>
      <c r="G505" s="80"/>
      <c r="H505" s="81"/>
      <c r="I505" s="80"/>
      <c r="J505" s="80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5.75" customHeight="1">
      <c r="A506" s="79"/>
      <c r="B506" s="79"/>
      <c r="C506" s="80"/>
      <c r="D506" s="81"/>
      <c r="E506" s="82"/>
      <c r="F506" s="83"/>
      <c r="G506" s="80"/>
      <c r="H506" s="81"/>
      <c r="I506" s="80"/>
      <c r="J506" s="80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5.75" customHeight="1">
      <c r="A507" s="79"/>
      <c r="B507" s="79"/>
      <c r="C507" s="80"/>
      <c r="D507" s="81"/>
      <c r="E507" s="82"/>
      <c r="F507" s="83"/>
      <c r="G507" s="80"/>
      <c r="H507" s="81"/>
      <c r="I507" s="80"/>
      <c r="J507" s="80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5.75" customHeight="1">
      <c r="A508" s="79"/>
      <c r="B508" s="79"/>
      <c r="C508" s="80"/>
      <c r="D508" s="81"/>
      <c r="E508" s="82"/>
      <c r="F508" s="83"/>
      <c r="G508" s="80"/>
      <c r="H508" s="81"/>
      <c r="I508" s="80"/>
      <c r="J508" s="80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5.75" customHeight="1">
      <c r="A509" s="79"/>
      <c r="B509" s="79"/>
      <c r="C509" s="80"/>
      <c r="D509" s="81"/>
      <c r="E509" s="82"/>
      <c r="F509" s="83"/>
      <c r="G509" s="80"/>
      <c r="H509" s="81"/>
      <c r="I509" s="80"/>
      <c r="J509" s="80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5.75" customHeight="1">
      <c r="A510" s="79"/>
      <c r="B510" s="79"/>
      <c r="C510" s="80"/>
      <c r="D510" s="81"/>
      <c r="E510" s="82"/>
      <c r="F510" s="83"/>
      <c r="G510" s="80"/>
      <c r="H510" s="81"/>
      <c r="I510" s="80"/>
      <c r="J510" s="80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5.75" customHeight="1">
      <c r="A511" s="79"/>
      <c r="B511" s="79"/>
      <c r="C511" s="80"/>
      <c r="D511" s="81"/>
      <c r="E511" s="82"/>
      <c r="F511" s="83"/>
      <c r="G511" s="80"/>
      <c r="H511" s="81"/>
      <c r="I511" s="80"/>
      <c r="J511" s="80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5.75" customHeight="1">
      <c r="A512" s="79"/>
      <c r="B512" s="79"/>
      <c r="C512" s="80"/>
      <c r="D512" s="81"/>
      <c r="E512" s="82"/>
      <c r="F512" s="83"/>
      <c r="G512" s="80"/>
      <c r="H512" s="81"/>
      <c r="I512" s="80"/>
      <c r="J512" s="80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.75" customHeight="1">
      <c r="A513" s="79"/>
      <c r="B513" s="79"/>
      <c r="C513" s="80"/>
      <c r="D513" s="81"/>
      <c r="E513" s="82"/>
      <c r="F513" s="83"/>
      <c r="G513" s="80"/>
      <c r="H513" s="81"/>
      <c r="I513" s="80"/>
      <c r="J513" s="80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.75" customHeight="1">
      <c r="A514" s="79"/>
      <c r="B514" s="79"/>
      <c r="C514" s="80"/>
      <c r="D514" s="81"/>
      <c r="E514" s="82"/>
      <c r="F514" s="83"/>
      <c r="G514" s="80"/>
      <c r="H514" s="81"/>
      <c r="I514" s="80"/>
      <c r="J514" s="80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5.75" customHeight="1">
      <c r="A515" s="79"/>
      <c r="B515" s="79"/>
      <c r="C515" s="80"/>
      <c r="D515" s="81"/>
      <c r="E515" s="82"/>
      <c r="F515" s="83"/>
      <c r="G515" s="80"/>
      <c r="H515" s="81"/>
      <c r="I515" s="80"/>
      <c r="J515" s="80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5.75" customHeight="1">
      <c r="A516" s="79"/>
      <c r="B516" s="79"/>
      <c r="C516" s="80"/>
      <c r="D516" s="81"/>
      <c r="E516" s="82"/>
      <c r="F516" s="83"/>
      <c r="G516" s="80"/>
      <c r="H516" s="81"/>
      <c r="I516" s="80"/>
      <c r="J516" s="80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5.75" customHeight="1">
      <c r="A517" s="79"/>
      <c r="B517" s="79"/>
      <c r="C517" s="80"/>
      <c r="D517" s="81"/>
      <c r="E517" s="82"/>
      <c r="F517" s="83"/>
      <c r="G517" s="80"/>
      <c r="H517" s="81"/>
      <c r="I517" s="80"/>
      <c r="J517" s="80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5.75" customHeight="1">
      <c r="A518" s="79"/>
      <c r="B518" s="79"/>
      <c r="C518" s="80"/>
      <c r="D518" s="81"/>
      <c r="E518" s="82"/>
      <c r="F518" s="83"/>
      <c r="G518" s="80"/>
      <c r="H518" s="81"/>
      <c r="I518" s="80"/>
      <c r="J518" s="80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.75" customHeight="1">
      <c r="A519" s="79"/>
      <c r="B519" s="79"/>
      <c r="C519" s="80"/>
      <c r="D519" s="81"/>
      <c r="E519" s="82"/>
      <c r="F519" s="83"/>
      <c r="G519" s="80"/>
      <c r="H519" s="81"/>
      <c r="I519" s="80"/>
      <c r="J519" s="80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.75" customHeight="1">
      <c r="A520" s="79"/>
      <c r="B520" s="79"/>
      <c r="C520" s="80"/>
      <c r="D520" s="81"/>
      <c r="E520" s="82"/>
      <c r="F520" s="83"/>
      <c r="G520" s="80"/>
      <c r="H520" s="81"/>
      <c r="I520" s="80"/>
      <c r="J520" s="80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5.75" customHeight="1">
      <c r="A521" s="79"/>
      <c r="B521" s="79"/>
      <c r="C521" s="80"/>
      <c r="D521" s="81"/>
      <c r="E521" s="82"/>
      <c r="F521" s="83"/>
      <c r="G521" s="80"/>
      <c r="H521" s="81"/>
      <c r="I521" s="80"/>
      <c r="J521" s="80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.75" customHeight="1">
      <c r="A522" s="79"/>
      <c r="B522" s="79"/>
      <c r="C522" s="80"/>
      <c r="D522" s="81"/>
      <c r="E522" s="82"/>
      <c r="F522" s="83"/>
      <c r="G522" s="80"/>
      <c r="H522" s="81"/>
      <c r="I522" s="80"/>
      <c r="J522" s="80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5.75" customHeight="1">
      <c r="A523" s="79"/>
      <c r="B523" s="79"/>
      <c r="C523" s="80"/>
      <c r="D523" s="81"/>
      <c r="E523" s="82"/>
      <c r="F523" s="83"/>
      <c r="G523" s="80"/>
      <c r="H523" s="81"/>
      <c r="I523" s="80"/>
      <c r="J523" s="80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5.75" customHeight="1">
      <c r="A524" s="79"/>
      <c r="B524" s="79"/>
      <c r="C524" s="80"/>
      <c r="D524" s="81"/>
      <c r="E524" s="82"/>
      <c r="F524" s="83"/>
      <c r="G524" s="80"/>
      <c r="H524" s="81"/>
      <c r="I524" s="80"/>
      <c r="J524" s="80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.75" customHeight="1">
      <c r="A525" s="79"/>
      <c r="B525" s="79"/>
      <c r="C525" s="80"/>
      <c r="D525" s="81"/>
      <c r="E525" s="82"/>
      <c r="F525" s="83"/>
      <c r="G525" s="80"/>
      <c r="H525" s="81"/>
      <c r="I525" s="80"/>
      <c r="J525" s="80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.75" customHeight="1">
      <c r="A526" s="79"/>
      <c r="B526" s="79"/>
      <c r="C526" s="80"/>
      <c r="D526" s="81"/>
      <c r="E526" s="82"/>
      <c r="F526" s="83"/>
      <c r="G526" s="80"/>
      <c r="H526" s="81"/>
      <c r="I526" s="80"/>
      <c r="J526" s="80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5.75" customHeight="1">
      <c r="A527" s="79"/>
      <c r="B527" s="79"/>
      <c r="C527" s="80"/>
      <c r="D527" s="81"/>
      <c r="E527" s="82"/>
      <c r="F527" s="83"/>
      <c r="G527" s="80"/>
      <c r="H527" s="81"/>
      <c r="I527" s="80"/>
      <c r="J527" s="80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5.75" customHeight="1">
      <c r="A528" s="79"/>
      <c r="B528" s="79"/>
      <c r="C528" s="80"/>
      <c r="D528" s="81"/>
      <c r="E528" s="82"/>
      <c r="F528" s="83"/>
      <c r="G528" s="80"/>
      <c r="H528" s="81"/>
      <c r="I528" s="80"/>
      <c r="J528" s="80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5.75" customHeight="1">
      <c r="A529" s="79"/>
      <c r="B529" s="79"/>
      <c r="C529" s="80"/>
      <c r="D529" s="81"/>
      <c r="E529" s="82"/>
      <c r="F529" s="83"/>
      <c r="G529" s="80"/>
      <c r="H529" s="81"/>
      <c r="I529" s="80"/>
      <c r="J529" s="80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5.75" customHeight="1">
      <c r="A530" s="79"/>
      <c r="B530" s="79"/>
      <c r="C530" s="80"/>
      <c r="D530" s="81"/>
      <c r="E530" s="82"/>
      <c r="F530" s="83"/>
      <c r="G530" s="80"/>
      <c r="H530" s="81"/>
      <c r="I530" s="80"/>
      <c r="J530" s="80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5.75" customHeight="1">
      <c r="A531" s="79"/>
      <c r="B531" s="79"/>
      <c r="C531" s="80"/>
      <c r="D531" s="81"/>
      <c r="E531" s="82"/>
      <c r="F531" s="83"/>
      <c r="G531" s="80"/>
      <c r="H531" s="81"/>
      <c r="I531" s="80"/>
      <c r="J531" s="80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5.75" customHeight="1">
      <c r="A532" s="79"/>
      <c r="B532" s="79"/>
      <c r="C532" s="80"/>
      <c r="D532" s="81"/>
      <c r="E532" s="82"/>
      <c r="F532" s="83"/>
      <c r="G532" s="80"/>
      <c r="H532" s="81"/>
      <c r="I532" s="80"/>
      <c r="J532" s="80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5.75" customHeight="1">
      <c r="A533" s="79"/>
      <c r="B533" s="79"/>
      <c r="C533" s="80"/>
      <c r="D533" s="81"/>
      <c r="E533" s="82"/>
      <c r="F533" s="83"/>
      <c r="G533" s="80"/>
      <c r="H533" s="81"/>
      <c r="I533" s="80"/>
      <c r="J533" s="80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.75" customHeight="1">
      <c r="A534" s="79"/>
      <c r="B534" s="79"/>
      <c r="C534" s="80"/>
      <c r="D534" s="81"/>
      <c r="E534" s="82"/>
      <c r="F534" s="83"/>
      <c r="G534" s="80"/>
      <c r="H534" s="81"/>
      <c r="I534" s="80"/>
      <c r="J534" s="80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.75" customHeight="1">
      <c r="A535" s="79"/>
      <c r="B535" s="79"/>
      <c r="C535" s="80"/>
      <c r="D535" s="81"/>
      <c r="E535" s="82"/>
      <c r="F535" s="83"/>
      <c r="G535" s="80"/>
      <c r="H535" s="81"/>
      <c r="I535" s="80"/>
      <c r="J535" s="80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5.75" customHeight="1">
      <c r="A536" s="79"/>
      <c r="B536" s="79"/>
      <c r="C536" s="80"/>
      <c r="D536" s="81"/>
      <c r="E536" s="82"/>
      <c r="F536" s="83"/>
      <c r="G536" s="80"/>
      <c r="H536" s="81"/>
      <c r="I536" s="80"/>
      <c r="J536" s="80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5.75" customHeight="1">
      <c r="A537" s="79"/>
      <c r="B537" s="79"/>
      <c r="C537" s="80"/>
      <c r="D537" s="81"/>
      <c r="E537" s="82"/>
      <c r="F537" s="83"/>
      <c r="G537" s="80"/>
      <c r="H537" s="81"/>
      <c r="I537" s="80"/>
      <c r="J537" s="80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5.75" customHeight="1">
      <c r="A538" s="79"/>
      <c r="B538" s="79"/>
      <c r="C538" s="80"/>
      <c r="D538" s="81"/>
      <c r="E538" s="82"/>
      <c r="F538" s="83"/>
      <c r="G538" s="80"/>
      <c r="H538" s="81"/>
      <c r="I538" s="80"/>
      <c r="J538" s="80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5.75" customHeight="1">
      <c r="A539" s="79"/>
      <c r="B539" s="79"/>
      <c r="C539" s="80"/>
      <c r="D539" s="81"/>
      <c r="E539" s="82"/>
      <c r="F539" s="83"/>
      <c r="G539" s="80"/>
      <c r="H539" s="81"/>
      <c r="I539" s="80"/>
      <c r="J539" s="80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5.75" customHeight="1">
      <c r="A540" s="79"/>
      <c r="B540" s="79"/>
      <c r="C540" s="80"/>
      <c r="D540" s="81"/>
      <c r="E540" s="82"/>
      <c r="F540" s="83"/>
      <c r="G540" s="80"/>
      <c r="H540" s="81"/>
      <c r="I540" s="80"/>
      <c r="J540" s="80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5.75" customHeight="1">
      <c r="A541" s="79"/>
      <c r="B541" s="79"/>
      <c r="C541" s="80"/>
      <c r="D541" s="81"/>
      <c r="E541" s="82"/>
      <c r="F541" s="83"/>
      <c r="G541" s="80"/>
      <c r="H541" s="81"/>
      <c r="I541" s="80"/>
      <c r="J541" s="80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5.75" customHeight="1">
      <c r="A542" s="79"/>
      <c r="B542" s="79"/>
      <c r="C542" s="80"/>
      <c r="D542" s="81"/>
      <c r="E542" s="82"/>
      <c r="F542" s="83"/>
      <c r="G542" s="80"/>
      <c r="H542" s="81"/>
      <c r="I542" s="80"/>
      <c r="J542" s="80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5.75" customHeight="1">
      <c r="A543" s="79"/>
      <c r="B543" s="79"/>
      <c r="C543" s="80"/>
      <c r="D543" s="81"/>
      <c r="E543" s="82"/>
      <c r="F543" s="83"/>
      <c r="G543" s="80"/>
      <c r="H543" s="81"/>
      <c r="I543" s="80"/>
      <c r="J543" s="80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5.75" customHeight="1">
      <c r="A544" s="79"/>
      <c r="B544" s="79"/>
      <c r="C544" s="80"/>
      <c r="D544" s="81"/>
      <c r="E544" s="82"/>
      <c r="F544" s="83"/>
      <c r="G544" s="80"/>
      <c r="H544" s="81"/>
      <c r="I544" s="80"/>
      <c r="J544" s="80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5.75" customHeight="1">
      <c r="A545" s="79"/>
      <c r="B545" s="79"/>
      <c r="C545" s="80"/>
      <c r="D545" s="81"/>
      <c r="E545" s="82"/>
      <c r="F545" s="83"/>
      <c r="G545" s="80"/>
      <c r="H545" s="81"/>
      <c r="I545" s="80"/>
      <c r="J545" s="80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5.75" customHeight="1">
      <c r="A546" s="79"/>
      <c r="B546" s="79"/>
      <c r="C546" s="80"/>
      <c r="D546" s="81"/>
      <c r="E546" s="82"/>
      <c r="F546" s="83"/>
      <c r="G546" s="80"/>
      <c r="H546" s="81"/>
      <c r="I546" s="80"/>
      <c r="J546" s="80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5.75" customHeight="1">
      <c r="A547" s="79"/>
      <c r="B547" s="79"/>
      <c r="C547" s="80"/>
      <c r="D547" s="81"/>
      <c r="E547" s="82"/>
      <c r="F547" s="83"/>
      <c r="G547" s="80"/>
      <c r="H547" s="81"/>
      <c r="I547" s="80"/>
      <c r="J547" s="80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5.75" customHeight="1">
      <c r="A548" s="79"/>
      <c r="B548" s="79"/>
      <c r="C548" s="80"/>
      <c r="D548" s="81"/>
      <c r="E548" s="82"/>
      <c r="F548" s="83"/>
      <c r="G548" s="80"/>
      <c r="H548" s="81"/>
      <c r="I548" s="80"/>
      <c r="J548" s="80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5.75" customHeight="1">
      <c r="A549" s="79"/>
      <c r="B549" s="79"/>
      <c r="C549" s="80"/>
      <c r="D549" s="81"/>
      <c r="E549" s="82"/>
      <c r="F549" s="83"/>
      <c r="G549" s="80"/>
      <c r="H549" s="81"/>
      <c r="I549" s="80"/>
      <c r="J549" s="80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5.75" customHeight="1">
      <c r="A550" s="79"/>
      <c r="B550" s="79"/>
      <c r="C550" s="80"/>
      <c r="D550" s="81"/>
      <c r="E550" s="82"/>
      <c r="F550" s="83"/>
      <c r="G550" s="80"/>
      <c r="H550" s="81"/>
      <c r="I550" s="80"/>
      <c r="J550" s="80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5.75" customHeight="1">
      <c r="A551" s="79"/>
      <c r="B551" s="79"/>
      <c r="C551" s="80"/>
      <c r="D551" s="81"/>
      <c r="E551" s="82"/>
      <c r="F551" s="83"/>
      <c r="G551" s="80"/>
      <c r="H551" s="81"/>
      <c r="I551" s="80"/>
      <c r="J551" s="80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5.75" customHeight="1">
      <c r="A552" s="79"/>
      <c r="B552" s="79"/>
      <c r="C552" s="80"/>
      <c r="D552" s="81"/>
      <c r="E552" s="82"/>
      <c r="F552" s="83"/>
      <c r="G552" s="80"/>
      <c r="H552" s="81"/>
      <c r="I552" s="80"/>
      <c r="J552" s="80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5.75" customHeight="1">
      <c r="A553" s="79"/>
      <c r="B553" s="79"/>
      <c r="C553" s="80"/>
      <c r="D553" s="81"/>
      <c r="E553" s="82"/>
      <c r="F553" s="83"/>
      <c r="G553" s="80"/>
      <c r="H553" s="81"/>
      <c r="I553" s="80"/>
      <c r="J553" s="80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5.75" customHeight="1">
      <c r="A554" s="79"/>
      <c r="B554" s="79"/>
      <c r="C554" s="80"/>
      <c r="D554" s="81"/>
      <c r="E554" s="82"/>
      <c r="F554" s="83"/>
      <c r="G554" s="80"/>
      <c r="H554" s="81"/>
      <c r="I554" s="80"/>
      <c r="J554" s="80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5.75" customHeight="1">
      <c r="A555" s="79"/>
      <c r="B555" s="79"/>
      <c r="C555" s="80"/>
      <c r="D555" s="81"/>
      <c r="E555" s="82"/>
      <c r="F555" s="83"/>
      <c r="G555" s="80"/>
      <c r="H555" s="81"/>
      <c r="I555" s="80"/>
      <c r="J555" s="80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5.75" customHeight="1">
      <c r="A556" s="79"/>
      <c r="B556" s="79"/>
      <c r="C556" s="80"/>
      <c r="D556" s="81"/>
      <c r="E556" s="82"/>
      <c r="F556" s="83"/>
      <c r="G556" s="80"/>
      <c r="H556" s="81"/>
      <c r="I556" s="80"/>
      <c r="J556" s="80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5.75" customHeight="1">
      <c r="A557" s="79"/>
      <c r="B557" s="79"/>
      <c r="C557" s="80"/>
      <c r="D557" s="81"/>
      <c r="E557" s="82"/>
      <c r="F557" s="83"/>
      <c r="G557" s="80"/>
      <c r="H557" s="81"/>
      <c r="I557" s="80"/>
      <c r="J557" s="80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5.75" customHeight="1">
      <c r="A558" s="79"/>
      <c r="B558" s="79"/>
      <c r="C558" s="80"/>
      <c r="D558" s="81"/>
      <c r="E558" s="82"/>
      <c r="F558" s="83"/>
      <c r="G558" s="80"/>
      <c r="H558" s="81"/>
      <c r="I558" s="80"/>
      <c r="J558" s="80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5.75" customHeight="1">
      <c r="A559" s="79"/>
      <c r="B559" s="79"/>
      <c r="C559" s="80"/>
      <c r="D559" s="81"/>
      <c r="E559" s="82"/>
      <c r="F559" s="83"/>
      <c r="G559" s="80"/>
      <c r="H559" s="81"/>
      <c r="I559" s="80"/>
      <c r="J559" s="80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5.75" customHeight="1">
      <c r="A560" s="79"/>
      <c r="B560" s="79"/>
      <c r="C560" s="80"/>
      <c r="D560" s="81"/>
      <c r="E560" s="82"/>
      <c r="F560" s="83"/>
      <c r="G560" s="80"/>
      <c r="H560" s="81"/>
      <c r="I560" s="80"/>
      <c r="J560" s="80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5.75" customHeight="1">
      <c r="A561" s="79"/>
      <c r="B561" s="79"/>
      <c r="C561" s="80"/>
      <c r="D561" s="81"/>
      <c r="E561" s="82"/>
      <c r="F561" s="83"/>
      <c r="G561" s="80"/>
      <c r="H561" s="81"/>
      <c r="I561" s="80"/>
      <c r="J561" s="80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5.75" customHeight="1">
      <c r="A562" s="79"/>
      <c r="B562" s="79"/>
      <c r="C562" s="80"/>
      <c r="D562" s="81"/>
      <c r="E562" s="82"/>
      <c r="F562" s="83"/>
      <c r="G562" s="80"/>
      <c r="H562" s="81"/>
      <c r="I562" s="80"/>
      <c r="J562" s="80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5.75" customHeight="1">
      <c r="A563" s="79"/>
      <c r="B563" s="79"/>
      <c r="C563" s="80"/>
      <c r="D563" s="81"/>
      <c r="E563" s="82"/>
      <c r="F563" s="83"/>
      <c r="G563" s="80"/>
      <c r="H563" s="81"/>
      <c r="I563" s="80"/>
      <c r="J563" s="80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5.75" customHeight="1">
      <c r="A564" s="79"/>
      <c r="B564" s="79"/>
      <c r="C564" s="80"/>
      <c r="D564" s="81"/>
      <c r="E564" s="82"/>
      <c r="F564" s="83"/>
      <c r="G564" s="80"/>
      <c r="H564" s="81"/>
      <c r="I564" s="80"/>
      <c r="J564" s="80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5.75" customHeight="1">
      <c r="A565" s="79"/>
      <c r="B565" s="79"/>
      <c r="C565" s="80"/>
      <c r="D565" s="81"/>
      <c r="E565" s="82"/>
      <c r="F565" s="83"/>
      <c r="G565" s="80"/>
      <c r="H565" s="81"/>
      <c r="I565" s="80"/>
      <c r="J565" s="80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5.75" customHeight="1">
      <c r="A566" s="79"/>
      <c r="B566" s="79"/>
      <c r="C566" s="80"/>
      <c r="D566" s="81"/>
      <c r="E566" s="82"/>
      <c r="F566" s="83"/>
      <c r="G566" s="80"/>
      <c r="H566" s="81"/>
      <c r="I566" s="80"/>
      <c r="J566" s="80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5.75" customHeight="1">
      <c r="A567" s="79"/>
      <c r="B567" s="79"/>
      <c r="C567" s="80"/>
      <c r="D567" s="81"/>
      <c r="E567" s="82"/>
      <c r="F567" s="83"/>
      <c r="G567" s="80"/>
      <c r="H567" s="81"/>
      <c r="I567" s="80"/>
      <c r="J567" s="80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5.75" customHeight="1">
      <c r="A568" s="79"/>
      <c r="B568" s="79"/>
      <c r="C568" s="80"/>
      <c r="D568" s="81"/>
      <c r="E568" s="82"/>
      <c r="F568" s="83"/>
      <c r="G568" s="80"/>
      <c r="H568" s="81"/>
      <c r="I568" s="80"/>
      <c r="J568" s="80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5.75" customHeight="1">
      <c r="A569" s="79"/>
      <c r="B569" s="79"/>
      <c r="C569" s="80"/>
      <c r="D569" s="81"/>
      <c r="E569" s="82"/>
      <c r="F569" s="83"/>
      <c r="G569" s="80"/>
      <c r="H569" s="81"/>
      <c r="I569" s="80"/>
      <c r="J569" s="80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5.75" customHeight="1">
      <c r="A570" s="79"/>
      <c r="B570" s="79"/>
      <c r="C570" s="80"/>
      <c r="D570" s="81"/>
      <c r="E570" s="82"/>
      <c r="F570" s="83"/>
      <c r="G570" s="80"/>
      <c r="H570" s="81"/>
      <c r="I570" s="80"/>
      <c r="J570" s="80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5.75" customHeight="1">
      <c r="A571" s="79"/>
      <c r="B571" s="79"/>
      <c r="C571" s="80"/>
      <c r="D571" s="81"/>
      <c r="E571" s="82"/>
      <c r="F571" s="83"/>
      <c r="G571" s="80"/>
      <c r="H571" s="81"/>
      <c r="I571" s="80"/>
      <c r="J571" s="80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5.75" customHeight="1">
      <c r="A572" s="79"/>
      <c r="B572" s="79"/>
      <c r="C572" s="80"/>
      <c r="D572" s="81"/>
      <c r="E572" s="82"/>
      <c r="F572" s="83"/>
      <c r="G572" s="80"/>
      <c r="H572" s="81"/>
      <c r="I572" s="80"/>
      <c r="J572" s="80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5.75" customHeight="1">
      <c r="A573" s="79"/>
      <c r="B573" s="79"/>
      <c r="C573" s="80"/>
      <c r="D573" s="81"/>
      <c r="E573" s="82"/>
      <c r="F573" s="83"/>
      <c r="G573" s="80"/>
      <c r="H573" s="81"/>
      <c r="I573" s="80"/>
      <c r="J573" s="80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5.75" customHeight="1">
      <c r="A574" s="79"/>
      <c r="B574" s="79"/>
      <c r="C574" s="80"/>
      <c r="D574" s="81"/>
      <c r="E574" s="82"/>
      <c r="F574" s="83"/>
      <c r="G574" s="80"/>
      <c r="H574" s="81"/>
      <c r="I574" s="80"/>
      <c r="J574" s="80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5.75" customHeight="1">
      <c r="A575" s="79"/>
      <c r="B575" s="79"/>
      <c r="C575" s="80"/>
      <c r="D575" s="81"/>
      <c r="E575" s="82"/>
      <c r="F575" s="83"/>
      <c r="G575" s="80"/>
      <c r="H575" s="81"/>
      <c r="I575" s="80"/>
      <c r="J575" s="80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5.75" customHeight="1">
      <c r="A576" s="79"/>
      <c r="B576" s="79"/>
      <c r="C576" s="80"/>
      <c r="D576" s="81"/>
      <c r="E576" s="82"/>
      <c r="F576" s="83"/>
      <c r="G576" s="80"/>
      <c r="H576" s="81"/>
      <c r="I576" s="80"/>
      <c r="J576" s="80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5.75" customHeight="1">
      <c r="A577" s="79"/>
      <c r="B577" s="79"/>
      <c r="C577" s="80"/>
      <c r="D577" s="81"/>
      <c r="E577" s="82"/>
      <c r="F577" s="83"/>
      <c r="G577" s="80"/>
      <c r="H577" s="81"/>
      <c r="I577" s="80"/>
      <c r="J577" s="80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5.75" customHeight="1">
      <c r="A578" s="79"/>
      <c r="B578" s="79"/>
      <c r="C578" s="80"/>
      <c r="D578" s="81"/>
      <c r="E578" s="82"/>
      <c r="F578" s="83"/>
      <c r="G578" s="80"/>
      <c r="H578" s="81"/>
      <c r="I578" s="80"/>
      <c r="J578" s="80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5.75" customHeight="1">
      <c r="A579" s="79"/>
      <c r="B579" s="79"/>
      <c r="C579" s="80"/>
      <c r="D579" s="81"/>
      <c r="E579" s="82"/>
      <c r="F579" s="83"/>
      <c r="G579" s="80"/>
      <c r="H579" s="81"/>
      <c r="I579" s="80"/>
      <c r="J579" s="80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5.75" customHeight="1">
      <c r="A580" s="79"/>
      <c r="B580" s="79"/>
      <c r="C580" s="80"/>
      <c r="D580" s="81"/>
      <c r="E580" s="82"/>
      <c r="F580" s="83"/>
      <c r="G580" s="80"/>
      <c r="H580" s="81"/>
      <c r="I580" s="80"/>
      <c r="J580" s="80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5.75" customHeight="1">
      <c r="A581" s="79"/>
      <c r="B581" s="79"/>
      <c r="C581" s="80"/>
      <c r="D581" s="81"/>
      <c r="E581" s="82"/>
      <c r="F581" s="83"/>
      <c r="G581" s="80"/>
      <c r="H581" s="81"/>
      <c r="I581" s="80"/>
      <c r="J581" s="80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5.75" customHeight="1">
      <c r="A582" s="79"/>
      <c r="B582" s="79"/>
      <c r="C582" s="80"/>
      <c r="D582" s="81"/>
      <c r="E582" s="82"/>
      <c r="F582" s="83"/>
      <c r="G582" s="80"/>
      <c r="H582" s="81"/>
      <c r="I582" s="80"/>
      <c r="J582" s="80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5.75" customHeight="1">
      <c r="A583" s="79"/>
      <c r="B583" s="79"/>
      <c r="C583" s="80"/>
      <c r="D583" s="81"/>
      <c r="E583" s="82"/>
      <c r="F583" s="83"/>
      <c r="G583" s="80"/>
      <c r="H583" s="81"/>
      <c r="I583" s="80"/>
      <c r="J583" s="80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5.75" customHeight="1">
      <c r="A584" s="79"/>
      <c r="B584" s="79"/>
      <c r="C584" s="80"/>
      <c r="D584" s="81"/>
      <c r="E584" s="82"/>
      <c r="F584" s="83"/>
      <c r="G584" s="80"/>
      <c r="H584" s="81"/>
      <c r="I584" s="80"/>
      <c r="J584" s="80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5.75" customHeight="1">
      <c r="A585" s="79"/>
      <c r="B585" s="79"/>
      <c r="C585" s="80"/>
      <c r="D585" s="81"/>
      <c r="E585" s="82"/>
      <c r="F585" s="83"/>
      <c r="G585" s="80"/>
      <c r="H585" s="81"/>
      <c r="I585" s="80"/>
      <c r="J585" s="80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5.75" customHeight="1">
      <c r="A586" s="79"/>
      <c r="B586" s="79"/>
      <c r="C586" s="80"/>
      <c r="D586" s="81"/>
      <c r="E586" s="82"/>
      <c r="F586" s="83"/>
      <c r="G586" s="80"/>
      <c r="H586" s="81"/>
      <c r="I586" s="80"/>
      <c r="J586" s="80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5.75" customHeight="1">
      <c r="A587" s="79"/>
      <c r="B587" s="79"/>
      <c r="C587" s="80"/>
      <c r="D587" s="81"/>
      <c r="E587" s="82"/>
      <c r="F587" s="83"/>
      <c r="G587" s="80"/>
      <c r="H587" s="81"/>
      <c r="I587" s="80"/>
      <c r="J587" s="80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5.75" customHeight="1">
      <c r="A588" s="79"/>
      <c r="B588" s="79"/>
      <c r="C588" s="80"/>
      <c r="D588" s="81"/>
      <c r="E588" s="82"/>
      <c r="F588" s="83"/>
      <c r="G588" s="80"/>
      <c r="H588" s="81"/>
      <c r="I588" s="80"/>
      <c r="J588" s="80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5.75" customHeight="1">
      <c r="A589" s="79"/>
      <c r="B589" s="79"/>
      <c r="C589" s="80"/>
      <c r="D589" s="81"/>
      <c r="E589" s="82"/>
      <c r="F589" s="83"/>
      <c r="G589" s="80"/>
      <c r="H589" s="81"/>
      <c r="I589" s="80"/>
      <c r="J589" s="80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5.75" customHeight="1">
      <c r="A590" s="79"/>
      <c r="B590" s="79"/>
      <c r="C590" s="80"/>
      <c r="D590" s="81"/>
      <c r="E590" s="82"/>
      <c r="F590" s="83"/>
      <c r="G590" s="80"/>
      <c r="H590" s="81"/>
      <c r="I590" s="80"/>
      <c r="J590" s="80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5.75" customHeight="1">
      <c r="A591" s="79"/>
      <c r="B591" s="79"/>
      <c r="C591" s="80"/>
      <c r="D591" s="81"/>
      <c r="E591" s="82"/>
      <c r="F591" s="83"/>
      <c r="G591" s="80"/>
      <c r="H591" s="81"/>
      <c r="I591" s="80"/>
      <c r="J591" s="80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5.75" customHeight="1">
      <c r="A592" s="79"/>
      <c r="B592" s="79"/>
      <c r="C592" s="80"/>
      <c r="D592" s="81"/>
      <c r="E592" s="82"/>
      <c r="F592" s="83"/>
      <c r="G592" s="80"/>
      <c r="H592" s="81"/>
      <c r="I592" s="80"/>
      <c r="J592" s="80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5.75" customHeight="1">
      <c r="A593" s="79"/>
      <c r="B593" s="79"/>
      <c r="C593" s="80"/>
      <c r="D593" s="81"/>
      <c r="E593" s="82"/>
      <c r="F593" s="83"/>
      <c r="G593" s="80"/>
      <c r="H593" s="81"/>
      <c r="I593" s="80"/>
      <c r="J593" s="80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5.75" customHeight="1">
      <c r="A594" s="79"/>
      <c r="B594" s="79"/>
      <c r="C594" s="80"/>
      <c r="D594" s="81"/>
      <c r="E594" s="82"/>
      <c r="F594" s="83"/>
      <c r="G594" s="80"/>
      <c r="H594" s="81"/>
      <c r="I594" s="80"/>
      <c r="J594" s="80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5.75" customHeight="1">
      <c r="A595" s="79"/>
      <c r="B595" s="79"/>
      <c r="C595" s="80"/>
      <c r="D595" s="81"/>
      <c r="E595" s="82"/>
      <c r="F595" s="83"/>
      <c r="G595" s="80"/>
      <c r="H595" s="81"/>
      <c r="I595" s="80"/>
      <c r="J595" s="80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5.75" customHeight="1">
      <c r="A596" s="79"/>
      <c r="B596" s="79"/>
      <c r="C596" s="80"/>
      <c r="D596" s="81"/>
      <c r="E596" s="82"/>
      <c r="F596" s="83"/>
      <c r="G596" s="80"/>
      <c r="H596" s="81"/>
      <c r="I596" s="80"/>
      <c r="J596" s="80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5.75" customHeight="1">
      <c r="A597" s="79"/>
      <c r="B597" s="79"/>
      <c r="C597" s="80"/>
      <c r="D597" s="81"/>
      <c r="E597" s="82"/>
      <c r="F597" s="83"/>
      <c r="G597" s="80"/>
      <c r="H597" s="81"/>
      <c r="I597" s="80"/>
      <c r="J597" s="80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5.75" customHeight="1">
      <c r="A598" s="79"/>
      <c r="B598" s="79"/>
      <c r="C598" s="80"/>
      <c r="D598" s="81"/>
      <c r="E598" s="82"/>
      <c r="F598" s="83"/>
      <c r="G598" s="80"/>
      <c r="H598" s="81"/>
      <c r="I598" s="80"/>
      <c r="J598" s="80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5.75" customHeight="1">
      <c r="A599" s="79"/>
      <c r="B599" s="79"/>
      <c r="C599" s="80"/>
      <c r="D599" s="81"/>
      <c r="E599" s="82"/>
      <c r="F599" s="83"/>
      <c r="G599" s="80"/>
      <c r="H599" s="81"/>
      <c r="I599" s="80"/>
      <c r="J599" s="80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5.75" customHeight="1">
      <c r="A600" s="79"/>
      <c r="B600" s="79"/>
      <c r="C600" s="80"/>
      <c r="D600" s="81"/>
      <c r="E600" s="82"/>
      <c r="F600" s="83"/>
      <c r="G600" s="80"/>
      <c r="H600" s="81"/>
      <c r="I600" s="80"/>
      <c r="J600" s="80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5.75" customHeight="1">
      <c r="A601" s="79"/>
      <c r="B601" s="79"/>
      <c r="C601" s="80"/>
      <c r="D601" s="81"/>
      <c r="E601" s="82"/>
      <c r="F601" s="83"/>
      <c r="G601" s="80"/>
      <c r="H601" s="81"/>
      <c r="I601" s="80"/>
      <c r="J601" s="80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5.75" customHeight="1">
      <c r="A602" s="79"/>
      <c r="B602" s="79"/>
      <c r="C602" s="80"/>
      <c r="D602" s="81"/>
      <c r="E602" s="82"/>
      <c r="F602" s="83"/>
      <c r="G602" s="80"/>
      <c r="H602" s="81"/>
      <c r="I602" s="80"/>
      <c r="J602" s="80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5.75" customHeight="1">
      <c r="A603" s="79"/>
      <c r="B603" s="79"/>
      <c r="C603" s="80"/>
      <c r="D603" s="81"/>
      <c r="E603" s="82"/>
      <c r="F603" s="83"/>
      <c r="G603" s="80"/>
      <c r="H603" s="81"/>
      <c r="I603" s="80"/>
      <c r="J603" s="80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5.75" customHeight="1">
      <c r="A604" s="79"/>
      <c r="B604" s="79"/>
      <c r="C604" s="80"/>
      <c r="D604" s="81"/>
      <c r="E604" s="82"/>
      <c r="F604" s="83"/>
      <c r="G604" s="80"/>
      <c r="H604" s="81"/>
      <c r="I604" s="80"/>
      <c r="J604" s="80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5.75" customHeight="1">
      <c r="A605" s="79"/>
      <c r="B605" s="79"/>
      <c r="C605" s="80"/>
      <c r="D605" s="81"/>
      <c r="E605" s="82"/>
      <c r="F605" s="83"/>
      <c r="G605" s="80"/>
      <c r="H605" s="81"/>
      <c r="I605" s="80"/>
      <c r="J605" s="80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5.75" customHeight="1">
      <c r="A606" s="79"/>
      <c r="B606" s="79"/>
      <c r="C606" s="80"/>
      <c r="D606" s="81"/>
      <c r="E606" s="82"/>
      <c r="F606" s="83"/>
      <c r="G606" s="80"/>
      <c r="H606" s="81"/>
      <c r="I606" s="80"/>
      <c r="J606" s="80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5.75" customHeight="1">
      <c r="A607" s="79"/>
      <c r="B607" s="79"/>
      <c r="C607" s="80"/>
      <c r="D607" s="81"/>
      <c r="E607" s="82"/>
      <c r="F607" s="83"/>
      <c r="G607" s="80"/>
      <c r="H607" s="81"/>
      <c r="I607" s="80"/>
      <c r="J607" s="80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5.75" customHeight="1">
      <c r="A608" s="79"/>
      <c r="B608" s="79"/>
      <c r="C608" s="80"/>
      <c r="D608" s="81"/>
      <c r="E608" s="82"/>
      <c r="F608" s="83"/>
      <c r="G608" s="80"/>
      <c r="H608" s="81"/>
      <c r="I608" s="80"/>
      <c r="J608" s="80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5.75" customHeight="1">
      <c r="A609" s="79"/>
      <c r="B609" s="79"/>
      <c r="C609" s="80"/>
      <c r="D609" s="81"/>
      <c r="E609" s="82"/>
      <c r="F609" s="83"/>
      <c r="G609" s="80"/>
      <c r="H609" s="81"/>
      <c r="I609" s="80"/>
      <c r="J609" s="80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5.75" customHeight="1">
      <c r="A610" s="79"/>
      <c r="B610" s="79"/>
      <c r="C610" s="80"/>
      <c r="D610" s="81"/>
      <c r="E610" s="82"/>
      <c r="F610" s="83"/>
      <c r="G610" s="80"/>
      <c r="H610" s="81"/>
      <c r="I610" s="80"/>
      <c r="J610" s="80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5.75" customHeight="1">
      <c r="A611" s="79"/>
      <c r="B611" s="79"/>
      <c r="C611" s="80"/>
      <c r="D611" s="81"/>
      <c r="E611" s="82"/>
      <c r="F611" s="83"/>
      <c r="G611" s="80"/>
      <c r="H611" s="81"/>
      <c r="I611" s="80"/>
      <c r="J611" s="80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5.75" customHeight="1">
      <c r="A612" s="79"/>
      <c r="B612" s="79"/>
      <c r="C612" s="80"/>
      <c r="D612" s="81"/>
      <c r="E612" s="82"/>
      <c r="F612" s="83"/>
      <c r="G612" s="80"/>
      <c r="H612" s="81"/>
      <c r="I612" s="80"/>
      <c r="J612" s="80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5.75" customHeight="1">
      <c r="A613" s="79"/>
      <c r="B613" s="79"/>
      <c r="C613" s="80"/>
      <c r="D613" s="81"/>
      <c r="E613" s="82"/>
      <c r="F613" s="83"/>
      <c r="G613" s="80"/>
      <c r="H613" s="81"/>
      <c r="I613" s="80"/>
      <c r="J613" s="80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5.75" customHeight="1">
      <c r="A614" s="79"/>
      <c r="B614" s="79"/>
      <c r="C614" s="80"/>
      <c r="D614" s="81"/>
      <c r="E614" s="82"/>
      <c r="F614" s="83"/>
      <c r="G614" s="80"/>
      <c r="H614" s="81"/>
      <c r="I614" s="80"/>
      <c r="J614" s="80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5.75" customHeight="1">
      <c r="A615" s="79"/>
      <c r="B615" s="79"/>
      <c r="C615" s="80"/>
      <c r="D615" s="81"/>
      <c r="E615" s="82"/>
      <c r="F615" s="83"/>
      <c r="G615" s="80"/>
      <c r="H615" s="81"/>
      <c r="I615" s="80"/>
      <c r="J615" s="80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5.75" customHeight="1">
      <c r="A616" s="79"/>
      <c r="B616" s="79"/>
      <c r="C616" s="80"/>
      <c r="D616" s="81"/>
      <c r="E616" s="82"/>
      <c r="F616" s="83"/>
      <c r="G616" s="80"/>
      <c r="H616" s="81"/>
      <c r="I616" s="80"/>
      <c r="J616" s="80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5.75" customHeight="1">
      <c r="A617" s="79"/>
      <c r="B617" s="79"/>
      <c r="C617" s="80"/>
      <c r="D617" s="81"/>
      <c r="E617" s="82"/>
      <c r="F617" s="83"/>
      <c r="G617" s="80"/>
      <c r="H617" s="81"/>
      <c r="I617" s="80"/>
      <c r="J617" s="80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5.75" customHeight="1">
      <c r="A618" s="79"/>
      <c r="B618" s="79"/>
      <c r="C618" s="80"/>
      <c r="D618" s="81"/>
      <c r="E618" s="82"/>
      <c r="F618" s="83"/>
      <c r="G618" s="80"/>
      <c r="H618" s="81"/>
      <c r="I618" s="80"/>
      <c r="J618" s="80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5.75" customHeight="1">
      <c r="A619" s="79"/>
      <c r="B619" s="79"/>
      <c r="C619" s="80"/>
      <c r="D619" s="81"/>
      <c r="E619" s="82"/>
      <c r="F619" s="83"/>
      <c r="G619" s="80"/>
      <c r="H619" s="81"/>
      <c r="I619" s="80"/>
      <c r="J619" s="80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5.75" customHeight="1">
      <c r="A620" s="79"/>
      <c r="B620" s="79"/>
      <c r="C620" s="80"/>
      <c r="D620" s="81"/>
      <c r="E620" s="82"/>
      <c r="F620" s="83"/>
      <c r="G620" s="80"/>
      <c r="H620" s="81"/>
      <c r="I620" s="80"/>
      <c r="J620" s="80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5.75" customHeight="1">
      <c r="A621" s="79"/>
      <c r="B621" s="79"/>
      <c r="C621" s="80"/>
      <c r="D621" s="81"/>
      <c r="E621" s="82"/>
      <c r="F621" s="83"/>
      <c r="G621" s="80"/>
      <c r="H621" s="81"/>
      <c r="I621" s="80"/>
      <c r="J621" s="80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5.75" customHeight="1">
      <c r="A622" s="79"/>
      <c r="B622" s="79"/>
      <c r="C622" s="80"/>
      <c r="D622" s="81"/>
      <c r="E622" s="82"/>
      <c r="F622" s="83"/>
      <c r="G622" s="80"/>
      <c r="H622" s="81"/>
      <c r="I622" s="80"/>
      <c r="J622" s="80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5.75" customHeight="1">
      <c r="A623" s="79"/>
      <c r="B623" s="79"/>
      <c r="C623" s="80"/>
      <c r="D623" s="81"/>
      <c r="E623" s="82"/>
      <c r="F623" s="83"/>
      <c r="G623" s="80"/>
      <c r="H623" s="81"/>
      <c r="I623" s="80"/>
      <c r="J623" s="80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5.75" customHeight="1">
      <c r="A624" s="79"/>
      <c r="B624" s="79"/>
      <c r="C624" s="80"/>
      <c r="D624" s="81"/>
      <c r="E624" s="82"/>
      <c r="F624" s="83"/>
      <c r="G624" s="80"/>
      <c r="H624" s="81"/>
      <c r="I624" s="80"/>
      <c r="J624" s="80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5.75" customHeight="1">
      <c r="A625" s="79"/>
      <c r="B625" s="79"/>
      <c r="C625" s="80"/>
      <c r="D625" s="81"/>
      <c r="E625" s="82"/>
      <c r="F625" s="83"/>
      <c r="G625" s="80"/>
      <c r="H625" s="81"/>
      <c r="I625" s="80"/>
      <c r="J625" s="80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5.75" customHeight="1">
      <c r="A626" s="79"/>
      <c r="B626" s="79"/>
      <c r="C626" s="80"/>
      <c r="D626" s="81"/>
      <c r="E626" s="82"/>
      <c r="F626" s="83"/>
      <c r="G626" s="80"/>
      <c r="H626" s="81"/>
      <c r="I626" s="80"/>
      <c r="J626" s="80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5.75" customHeight="1">
      <c r="A627" s="79"/>
      <c r="B627" s="79"/>
      <c r="C627" s="80"/>
      <c r="D627" s="81"/>
      <c r="E627" s="82"/>
      <c r="F627" s="83"/>
      <c r="G627" s="80"/>
      <c r="H627" s="81"/>
      <c r="I627" s="80"/>
      <c r="J627" s="80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5.75" customHeight="1">
      <c r="A628" s="79"/>
      <c r="B628" s="79"/>
      <c r="C628" s="80"/>
      <c r="D628" s="81"/>
      <c r="E628" s="82"/>
      <c r="F628" s="83"/>
      <c r="G628" s="80"/>
      <c r="H628" s="81"/>
      <c r="I628" s="80"/>
      <c r="J628" s="80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5.75" customHeight="1">
      <c r="A629" s="79"/>
      <c r="B629" s="79"/>
      <c r="C629" s="80"/>
      <c r="D629" s="81"/>
      <c r="E629" s="82"/>
      <c r="F629" s="83"/>
      <c r="G629" s="80"/>
      <c r="H629" s="81"/>
      <c r="I629" s="80"/>
      <c r="J629" s="80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5.75" customHeight="1">
      <c r="A630" s="79"/>
      <c r="B630" s="79"/>
      <c r="C630" s="80"/>
      <c r="D630" s="81"/>
      <c r="E630" s="82"/>
      <c r="F630" s="83"/>
      <c r="G630" s="80"/>
      <c r="H630" s="81"/>
      <c r="I630" s="80"/>
      <c r="J630" s="80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5.75" customHeight="1">
      <c r="A631" s="79"/>
      <c r="B631" s="79"/>
      <c r="C631" s="80"/>
      <c r="D631" s="81"/>
      <c r="E631" s="82"/>
      <c r="F631" s="83"/>
      <c r="G631" s="80"/>
      <c r="H631" s="81"/>
      <c r="I631" s="80"/>
      <c r="J631" s="80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5.75" customHeight="1">
      <c r="A632" s="79"/>
      <c r="B632" s="79"/>
      <c r="C632" s="80"/>
      <c r="D632" s="81"/>
      <c r="E632" s="82"/>
      <c r="F632" s="83"/>
      <c r="G632" s="80"/>
      <c r="H632" s="81"/>
      <c r="I632" s="80"/>
      <c r="J632" s="80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5.75" customHeight="1">
      <c r="A633" s="79"/>
      <c r="B633" s="79"/>
      <c r="C633" s="80"/>
      <c r="D633" s="81"/>
      <c r="E633" s="82"/>
      <c r="F633" s="83"/>
      <c r="G633" s="80"/>
      <c r="H633" s="81"/>
      <c r="I633" s="80"/>
      <c r="J633" s="80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5.75" customHeight="1">
      <c r="A634" s="79"/>
      <c r="B634" s="79"/>
      <c r="C634" s="80"/>
      <c r="D634" s="81"/>
      <c r="E634" s="82"/>
      <c r="F634" s="83"/>
      <c r="G634" s="80"/>
      <c r="H634" s="81"/>
      <c r="I634" s="80"/>
      <c r="J634" s="80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5.75" customHeight="1">
      <c r="A635" s="79"/>
      <c r="B635" s="79"/>
      <c r="C635" s="80"/>
      <c r="D635" s="81"/>
      <c r="E635" s="82"/>
      <c r="F635" s="83"/>
      <c r="G635" s="80"/>
      <c r="H635" s="81"/>
      <c r="I635" s="80"/>
      <c r="J635" s="80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5.75" customHeight="1">
      <c r="A636" s="79"/>
      <c r="B636" s="79"/>
      <c r="C636" s="80"/>
      <c r="D636" s="81"/>
      <c r="E636" s="82"/>
      <c r="F636" s="83"/>
      <c r="G636" s="80"/>
      <c r="H636" s="81"/>
      <c r="I636" s="80"/>
      <c r="J636" s="80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5.75" customHeight="1">
      <c r="A637" s="79"/>
      <c r="B637" s="79"/>
      <c r="C637" s="80"/>
      <c r="D637" s="81"/>
      <c r="E637" s="82"/>
      <c r="F637" s="83"/>
      <c r="G637" s="80"/>
      <c r="H637" s="81"/>
      <c r="I637" s="80"/>
      <c r="J637" s="80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5.75" customHeight="1">
      <c r="A638" s="79"/>
      <c r="B638" s="79"/>
      <c r="C638" s="80"/>
      <c r="D638" s="81"/>
      <c r="E638" s="82"/>
      <c r="F638" s="83"/>
      <c r="G638" s="80"/>
      <c r="H638" s="81"/>
      <c r="I638" s="80"/>
      <c r="J638" s="80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5.75" customHeight="1">
      <c r="A639" s="79"/>
      <c r="B639" s="79"/>
      <c r="C639" s="80"/>
      <c r="D639" s="81"/>
      <c r="E639" s="82"/>
      <c r="F639" s="83"/>
      <c r="G639" s="80"/>
      <c r="H639" s="81"/>
      <c r="I639" s="80"/>
      <c r="J639" s="80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5.75" customHeight="1">
      <c r="A640" s="79"/>
      <c r="B640" s="79"/>
      <c r="C640" s="80"/>
      <c r="D640" s="81"/>
      <c r="E640" s="82"/>
      <c r="F640" s="83"/>
      <c r="G640" s="80"/>
      <c r="H640" s="81"/>
      <c r="I640" s="80"/>
      <c r="J640" s="80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5.75" customHeight="1">
      <c r="A641" s="79"/>
      <c r="B641" s="79"/>
      <c r="C641" s="80"/>
      <c r="D641" s="81"/>
      <c r="E641" s="82"/>
      <c r="F641" s="83"/>
      <c r="G641" s="80"/>
      <c r="H641" s="81"/>
      <c r="I641" s="80"/>
      <c r="J641" s="80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5.75" customHeight="1">
      <c r="A642" s="79"/>
      <c r="B642" s="79"/>
      <c r="C642" s="80"/>
      <c r="D642" s="81"/>
      <c r="E642" s="82"/>
      <c r="F642" s="83"/>
      <c r="G642" s="80"/>
      <c r="H642" s="81"/>
      <c r="I642" s="80"/>
      <c r="J642" s="80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5.75" customHeight="1">
      <c r="A643" s="79"/>
      <c r="B643" s="79"/>
      <c r="C643" s="80"/>
      <c r="D643" s="81"/>
      <c r="E643" s="82"/>
      <c r="F643" s="83"/>
      <c r="G643" s="80"/>
      <c r="H643" s="81"/>
      <c r="I643" s="80"/>
      <c r="J643" s="80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5.75" customHeight="1">
      <c r="A644" s="79"/>
      <c r="B644" s="79"/>
      <c r="C644" s="80"/>
      <c r="D644" s="81"/>
      <c r="E644" s="82"/>
      <c r="F644" s="83"/>
      <c r="G644" s="80"/>
      <c r="H644" s="81"/>
      <c r="I644" s="80"/>
      <c r="J644" s="80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5.75" customHeight="1">
      <c r="A645" s="79"/>
      <c r="B645" s="79"/>
      <c r="C645" s="80"/>
      <c r="D645" s="81"/>
      <c r="E645" s="82"/>
      <c r="F645" s="83"/>
      <c r="G645" s="80"/>
      <c r="H645" s="81"/>
      <c r="I645" s="80"/>
      <c r="J645" s="80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5.75" customHeight="1">
      <c r="A646" s="79"/>
      <c r="B646" s="79"/>
      <c r="C646" s="80"/>
      <c r="D646" s="81"/>
      <c r="E646" s="82"/>
      <c r="F646" s="83"/>
      <c r="G646" s="80"/>
      <c r="H646" s="81"/>
      <c r="I646" s="80"/>
      <c r="J646" s="80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5.75" customHeight="1">
      <c r="A647" s="79"/>
      <c r="B647" s="79"/>
      <c r="C647" s="80"/>
      <c r="D647" s="81"/>
      <c r="E647" s="82"/>
      <c r="F647" s="83"/>
      <c r="G647" s="80"/>
      <c r="H647" s="81"/>
      <c r="I647" s="80"/>
      <c r="J647" s="80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5.75" customHeight="1">
      <c r="A648" s="79"/>
      <c r="B648" s="79"/>
      <c r="C648" s="80"/>
      <c r="D648" s="81"/>
      <c r="E648" s="82"/>
      <c r="F648" s="83"/>
      <c r="G648" s="80"/>
      <c r="H648" s="81"/>
      <c r="I648" s="80"/>
      <c r="J648" s="80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5.75" customHeight="1">
      <c r="A649" s="79"/>
      <c r="B649" s="79"/>
      <c r="C649" s="80"/>
      <c r="D649" s="81"/>
      <c r="E649" s="82"/>
      <c r="F649" s="83"/>
      <c r="G649" s="80"/>
      <c r="H649" s="81"/>
      <c r="I649" s="80"/>
      <c r="J649" s="80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5.75" customHeight="1">
      <c r="A650" s="79"/>
      <c r="B650" s="79"/>
      <c r="C650" s="80"/>
      <c r="D650" s="81"/>
      <c r="E650" s="82"/>
      <c r="F650" s="83"/>
      <c r="G650" s="80"/>
      <c r="H650" s="81"/>
      <c r="I650" s="80"/>
      <c r="J650" s="80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5.75" customHeight="1">
      <c r="A651" s="79"/>
      <c r="B651" s="79"/>
      <c r="C651" s="80"/>
      <c r="D651" s="81"/>
      <c r="E651" s="82"/>
      <c r="F651" s="83"/>
      <c r="G651" s="80"/>
      <c r="H651" s="81"/>
      <c r="I651" s="80"/>
      <c r="J651" s="80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5.75" customHeight="1">
      <c r="A652" s="79"/>
      <c r="B652" s="79"/>
      <c r="C652" s="80"/>
      <c r="D652" s="81"/>
      <c r="E652" s="82"/>
      <c r="F652" s="83"/>
      <c r="G652" s="80"/>
      <c r="H652" s="81"/>
      <c r="I652" s="80"/>
      <c r="J652" s="80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5.75" customHeight="1">
      <c r="A653" s="79"/>
      <c r="B653" s="79"/>
      <c r="C653" s="80"/>
      <c r="D653" s="81"/>
      <c r="E653" s="82"/>
      <c r="F653" s="83"/>
      <c r="G653" s="80"/>
      <c r="H653" s="81"/>
      <c r="I653" s="80"/>
      <c r="J653" s="80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5.75" customHeight="1">
      <c r="A654" s="79"/>
      <c r="B654" s="79"/>
      <c r="C654" s="80"/>
      <c r="D654" s="81"/>
      <c r="E654" s="82"/>
      <c r="F654" s="83"/>
      <c r="G654" s="80"/>
      <c r="H654" s="81"/>
      <c r="I654" s="80"/>
      <c r="J654" s="80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5.75" customHeight="1">
      <c r="A655" s="79"/>
      <c r="B655" s="79"/>
      <c r="C655" s="80"/>
      <c r="D655" s="81"/>
      <c r="E655" s="82"/>
      <c r="F655" s="83"/>
      <c r="G655" s="80"/>
      <c r="H655" s="81"/>
      <c r="I655" s="80"/>
      <c r="J655" s="80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5.75" customHeight="1">
      <c r="A656" s="79"/>
      <c r="B656" s="79"/>
      <c r="C656" s="80"/>
      <c r="D656" s="81"/>
      <c r="E656" s="82"/>
      <c r="F656" s="83"/>
      <c r="G656" s="80"/>
      <c r="H656" s="81"/>
      <c r="I656" s="80"/>
      <c r="J656" s="80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5.75" customHeight="1">
      <c r="A657" s="79"/>
      <c r="B657" s="79"/>
      <c r="C657" s="80"/>
      <c r="D657" s="81"/>
      <c r="E657" s="82"/>
      <c r="F657" s="83"/>
      <c r="G657" s="80"/>
      <c r="H657" s="81"/>
      <c r="I657" s="80"/>
      <c r="J657" s="80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5.75" customHeight="1">
      <c r="A658" s="79"/>
      <c r="B658" s="79"/>
      <c r="C658" s="80"/>
      <c r="D658" s="81"/>
      <c r="E658" s="82"/>
      <c r="F658" s="83"/>
      <c r="G658" s="80"/>
      <c r="H658" s="81"/>
      <c r="I658" s="80"/>
      <c r="J658" s="80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5.75" customHeight="1">
      <c r="A659" s="79"/>
      <c r="B659" s="79"/>
      <c r="C659" s="80"/>
      <c r="D659" s="81"/>
      <c r="E659" s="82"/>
      <c r="F659" s="83"/>
      <c r="G659" s="80"/>
      <c r="H659" s="81"/>
      <c r="I659" s="80"/>
      <c r="J659" s="80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5.75" customHeight="1">
      <c r="A660" s="79"/>
      <c r="B660" s="79"/>
      <c r="C660" s="80"/>
      <c r="D660" s="81"/>
      <c r="E660" s="82"/>
      <c r="F660" s="83"/>
      <c r="G660" s="80"/>
      <c r="H660" s="81"/>
      <c r="I660" s="80"/>
      <c r="J660" s="80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5.75" customHeight="1">
      <c r="A661" s="79"/>
      <c r="B661" s="79"/>
      <c r="C661" s="80"/>
      <c r="D661" s="81"/>
      <c r="E661" s="82"/>
      <c r="F661" s="83"/>
      <c r="G661" s="80"/>
      <c r="H661" s="81"/>
      <c r="I661" s="80"/>
      <c r="J661" s="80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5.75" customHeight="1">
      <c r="A662" s="79"/>
      <c r="B662" s="79"/>
      <c r="C662" s="80"/>
      <c r="D662" s="81"/>
      <c r="E662" s="82"/>
      <c r="F662" s="83"/>
      <c r="G662" s="80"/>
      <c r="H662" s="81"/>
      <c r="I662" s="80"/>
      <c r="J662" s="80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5.75" customHeight="1">
      <c r="A663" s="79"/>
      <c r="B663" s="79"/>
      <c r="C663" s="80"/>
      <c r="D663" s="81"/>
      <c r="E663" s="82"/>
      <c r="F663" s="83"/>
      <c r="G663" s="80"/>
      <c r="H663" s="81"/>
      <c r="I663" s="80"/>
      <c r="J663" s="80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5.75" customHeight="1">
      <c r="A664" s="79"/>
      <c r="B664" s="79"/>
      <c r="C664" s="80"/>
      <c r="D664" s="81"/>
      <c r="E664" s="82"/>
      <c r="F664" s="83"/>
      <c r="G664" s="80"/>
      <c r="H664" s="81"/>
      <c r="I664" s="80"/>
      <c r="J664" s="80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5.75" customHeight="1">
      <c r="A665" s="79"/>
      <c r="B665" s="79"/>
      <c r="C665" s="80"/>
      <c r="D665" s="81"/>
      <c r="E665" s="82"/>
      <c r="F665" s="83"/>
      <c r="G665" s="80"/>
      <c r="H665" s="81"/>
      <c r="I665" s="80"/>
      <c r="J665" s="80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5.75" customHeight="1">
      <c r="A666" s="79"/>
      <c r="B666" s="79"/>
      <c r="C666" s="80"/>
      <c r="D666" s="81"/>
      <c r="E666" s="82"/>
      <c r="F666" s="83"/>
      <c r="G666" s="80"/>
      <c r="H666" s="81"/>
      <c r="I666" s="80"/>
      <c r="J666" s="80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5.75" customHeight="1">
      <c r="A667" s="79"/>
      <c r="B667" s="79"/>
      <c r="C667" s="80"/>
      <c r="D667" s="81"/>
      <c r="E667" s="82"/>
      <c r="F667" s="83"/>
      <c r="G667" s="80"/>
      <c r="H667" s="81"/>
      <c r="I667" s="80"/>
      <c r="J667" s="80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5.75" customHeight="1">
      <c r="A668" s="79"/>
      <c r="B668" s="79"/>
      <c r="C668" s="80"/>
      <c r="D668" s="81"/>
      <c r="E668" s="82"/>
      <c r="F668" s="83"/>
      <c r="G668" s="80"/>
      <c r="H668" s="81"/>
      <c r="I668" s="80"/>
      <c r="J668" s="80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5.75" customHeight="1">
      <c r="A669" s="79"/>
      <c r="B669" s="79"/>
      <c r="C669" s="80"/>
      <c r="D669" s="81"/>
      <c r="E669" s="82"/>
      <c r="F669" s="83"/>
      <c r="G669" s="80"/>
      <c r="H669" s="81"/>
      <c r="I669" s="80"/>
      <c r="J669" s="80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5.75" customHeight="1">
      <c r="A670" s="79"/>
      <c r="B670" s="79"/>
      <c r="C670" s="80"/>
      <c r="D670" s="81"/>
      <c r="E670" s="82"/>
      <c r="F670" s="83"/>
      <c r="G670" s="80"/>
      <c r="H670" s="81"/>
      <c r="I670" s="80"/>
      <c r="J670" s="80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5.75" customHeight="1">
      <c r="A671" s="79"/>
      <c r="B671" s="79"/>
      <c r="C671" s="80"/>
      <c r="D671" s="81"/>
      <c r="E671" s="82"/>
      <c r="F671" s="83"/>
      <c r="G671" s="80"/>
      <c r="H671" s="81"/>
      <c r="I671" s="80"/>
      <c r="J671" s="80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5.75" customHeight="1">
      <c r="A672" s="79"/>
      <c r="B672" s="79"/>
      <c r="C672" s="80"/>
      <c r="D672" s="81"/>
      <c r="E672" s="82"/>
      <c r="F672" s="83"/>
      <c r="G672" s="80"/>
      <c r="H672" s="81"/>
      <c r="I672" s="80"/>
      <c r="J672" s="80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5.75" customHeight="1">
      <c r="A673" s="79"/>
      <c r="B673" s="79"/>
      <c r="C673" s="80"/>
      <c r="D673" s="81"/>
      <c r="E673" s="82"/>
      <c r="F673" s="83"/>
      <c r="G673" s="80"/>
      <c r="H673" s="81"/>
      <c r="I673" s="80"/>
      <c r="J673" s="80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5.75" customHeight="1">
      <c r="A674" s="79"/>
      <c r="B674" s="79"/>
      <c r="C674" s="80"/>
      <c r="D674" s="81"/>
      <c r="E674" s="82"/>
      <c r="F674" s="83"/>
      <c r="G674" s="80"/>
      <c r="H674" s="81"/>
      <c r="I674" s="80"/>
      <c r="J674" s="80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5.75" customHeight="1">
      <c r="A675" s="79"/>
      <c r="B675" s="79"/>
      <c r="C675" s="80"/>
      <c r="D675" s="81"/>
      <c r="E675" s="82"/>
      <c r="F675" s="83"/>
      <c r="G675" s="80"/>
      <c r="H675" s="81"/>
      <c r="I675" s="80"/>
      <c r="J675" s="80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5.75" customHeight="1">
      <c r="A676" s="79"/>
      <c r="B676" s="79"/>
      <c r="C676" s="80"/>
      <c r="D676" s="81"/>
      <c r="E676" s="82"/>
      <c r="F676" s="83"/>
      <c r="G676" s="80"/>
      <c r="H676" s="81"/>
      <c r="I676" s="80"/>
      <c r="J676" s="80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5.75" customHeight="1">
      <c r="A677" s="79"/>
      <c r="B677" s="79"/>
      <c r="C677" s="80"/>
      <c r="D677" s="81"/>
      <c r="E677" s="82"/>
      <c r="F677" s="83"/>
      <c r="G677" s="80"/>
      <c r="H677" s="81"/>
      <c r="I677" s="80"/>
      <c r="J677" s="80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5.75" customHeight="1">
      <c r="A678" s="79"/>
      <c r="B678" s="79"/>
      <c r="C678" s="80"/>
      <c r="D678" s="81"/>
      <c r="E678" s="82"/>
      <c r="F678" s="83"/>
      <c r="G678" s="80"/>
      <c r="H678" s="81"/>
      <c r="I678" s="80"/>
      <c r="J678" s="80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5.75" customHeight="1">
      <c r="A679" s="79"/>
      <c r="B679" s="79"/>
      <c r="C679" s="80"/>
      <c r="D679" s="81"/>
      <c r="E679" s="82"/>
      <c r="F679" s="83"/>
      <c r="G679" s="80"/>
      <c r="H679" s="81"/>
      <c r="I679" s="80"/>
      <c r="J679" s="80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5.75" customHeight="1">
      <c r="A680" s="79"/>
      <c r="B680" s="79"/>
      <c r="C680" s="80"/>
      <c r="D680" s="81"/>
      <c r="E680" s="82"/>
      <c r="F680" s="83"/>
      <c r="G680" s="80"/>
      <c r="H680" s="81"/>
      <c r="I680" s="80"/>
      <c r="J680" s="80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5.75" customHeight="1">
      <c r="A681" s="79"/>
      <c r="B681" s="79"/>
      <c r="C681" s="80"/>
      <c r="D681" s="81"/>
      <c r="E681" s="82"/>
      <c r="F681" s="83"/>
      <c r="G681" s="80"/>
      <c r="H681" s="81"/>
      <c r="I681" s="80"/>
      <c r="J681" s="80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5.75" customHeight="1">
      <c r="A682" s="79"/>
      <c r="B682" s="79"/>
      <c r="C682" s="80"/>
      <c r="D682" s="81"/>
      <c r="E682" s="82"/>
      <c r="F682" s="83"/>
      <c r="G682" s="80"/>
      <c r="H682" s="81"/>
      <c r="I682" s="80"/>
      <c r="J682" s="80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5.75" customHeight="1">
      <c r="A683" s="79"/>
      <c r="B683" s="79"/>
      <c r="C683" s="80"/>
      <c r="D683" s="81"/>
      <c r="E683" s="82"/>
      <c r="F683" s="83"/>
      <c r="G683" s="80"/>
      <c r="H683" s="81"/>
      <c r="I683" s="80"/>
      <c r="J683" s="80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5.75" customHeight="1">
      <c r="A684" s="79"/>
      <c r="B684" s="79"/>
      <c r="C684" s="80"/>
      <c r="D684" s="81"/>
      <c r="E684" s="82"/>
      <c r="F684" s="83"/>
      <c r="G684" s="80"/>
      <c r="H684" s="81"/>
      <c r="I684" s="80"/>
      <c r="J684" s="80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5.75" customHeight="1">
      <c r="A685" s="79"/>
      <c r="B685" s="79"/>
      <c r="C685" s="80"/>
      <c r="D685" s="81"/>
      <c r="E685" s="82"/>
      <c r="F685" s="83"/>
      <c r="G685" s="80"/>
      <c r="H685" s="81"/>
      <c r="I685" s="80"/>
      <c r="J685" s="80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5.75" customHeight="1">
      <c r="A686" s="79"/>
      <c r="B686" s="79"/>
      <c r="C686" s="80"/>
      <c r="D686" s="81"/>
      <c r="E686" s="82"/>
      <c r="F686" s="83"/>
      <c r="G686" s="80"/>
      <c r="H686" s="81"/>
      <c r="I686" s="80"/>
      <c r="J686" s="80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5.75" customHeight="1">
      <c r="A687" s="79"/>
      <c r="B687" s="79"/>
      <c r="C687" s="80"/>
      <c r="D687" s="81"/>
      <c r="E687" s="82"/>
      <c r="F687" s="83"/>
      <c r="G687" s="80"/>
      <c r="H687" s="81"/>
      <c r="I687" s="80"/>
      <c r="J687" s="80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5.75" customHeight="1">
      <c r="A688" s="79"/>
      <c r="B688" s="79"/>
      <c r="C688" s="80"/>
      <c r="D688" s="81"/>
      <c r="E688" s="82"/>
      <c r="F688" s="83"/>
      <c r="G688" s="80"/>
      <c r="H688" s="81"/>
      <c r="I688" s="80"/>
      <c r="J688" s="80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5.75" customHeight="1">
      <c r="A689" s="79"/>
      <c r="B689" s="79"/>
      <c r="C689" s="80"/>
      <c r="D689" s="81"/>
      <c r="E689" s="82"/>
      <c r="F689" s="83"/>
      <c r="G689" s="80"/>
      <c r="H689" s="81"/>
      <c r="I689" s="80"/>
      <c r="J689" s="80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5.75" customHeight="1">
      <c r="A690" s="79"/>
      <c r="B690" s="79"/>
      <c r="C690" s="80"/>
      <c r="D690" s="81"/>
      <c r="E690" s="82"/>
      <c r="F690" s="83"/>
      <c r="G690" s="80"/>
      <c r="H690" s="81"/>
      <c r="I690" s="80"/>
      <c r="J690" s="80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5.75" customHeight="1">
      <c r="A691" s="79"/>
      <c r="B691" s="79"/>
      <c r="C691" s="80"/>
      <c r="D691" s="81"/>
      <c r="E691" s="82"/>
      <c r="F691" s="83"/>
      <c r="G691" s="80"/>
      <c r="H691" s="81"/>
      <c r="I691" s="80"/>
      <c r="J691" s="80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5.75" customHeight="1">
      <c r="A692" s="79"/>
      <c r="B692" s="79"/>
      <c r="C692" s="80"/>
      <c r="D692" s="81"/>
      <c r="E692" s="82"/>
      <c r="F692" s="83"/>
      <c r="G692" s="80"/>
      <c r="H692" s="81"/>
      <c r="I692" s="80"/>
      <c r="J692" s="80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5.75" customHeight="1">
      <c r="A693" s="79"/>
      <c r="B693" s="79"/>
      <c r="C693" s="80"/>
      <c r="D693" s="81"/>
      <c r="E693" s="82"/>
      <c r="F693" s="83"/>
      <c r="G693" s="80"/>
      <c r="H693" s="81"/>
      <c r="I693" s="80"/>
      <c r="J693" s="80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5.75" customHeight="1">
      <c r="A694" s="79"/>
      <c r="B694" s="79"/>
      <c r="C694" s="80"/>
      <c r="D694" s="81"/>
      <c r="E694" s="82"/>
      <c r="F694" s="83"/>
      <c r="G694" s="80"/>
      <c r="H694" s="81"/>
      <c r="I694" s="80"/>
      <c r="J694" s="80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5.75" customHeight="1">
      <c r="A695" s="79"/>
      <c r="B695" s="79"/>
      <c r="C695" s="80"/>
      <c r="D695" s="81"/>
      <c r="E695" s="82"/>
      <c r="F695" s="83"/>
      <c r="G695" s="80"/>
      <c r="H695" s="81"/>
      <c r="I695" s="80"/>
      <c r="J695" s="80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5.75" customHeight="1">
      <c r="A696" s="79"/>
      <c r="B696" s="79"/>
      <c r="C696" s="80"/>
      <c r="D696" s="81"/>
      <c r="E696" s="82"/>
      <c r="F696" s="83"/>
      <c r="G696" s="80"/>
      <c r="H696" s="81"/>
      <c r="I696" s="80"/>
      <c r="J696" s="80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5.75" customHeight="1">
      <c r="A697" s="79"/>
      <c r="B697" s="79"/>
      <c r="C697" s="80"/>
      <c r="D697" s="81"/>
      <c r="E697" s="82"/>
      <c r="F697" s="83"/>
      <c r="G697" s="80"/>
      <c r="H697" s="81"/>
      <c r="I697" s="80"/>
      <c r="J697" s="80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5.75" customHeight="1">
      <c r="A698" s="79"/>
      <c r="B698" s="79"/>
      <c r="C698" s="80"/>
      <c r="D698" s="81"/>
      <c r="E698" s="82"/>
      <c r="F698" s="83"/>
      <c r="G698" s="80"/>
      <c r="H698" s="81"/>
      <c r="I698" s="80"/>
      <c r="J698" s="80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5.75" customHeight="1">
      <c r="A699" s="79"/>
      <c r="B699" s="79"/>
      <c r="C699" s="80"/>
      <c r="D699" s="81"/>
      <c r="E699" s="82"/>
      <c r="F699" s="83"/>
      <c r="G699" s="80"/>
      <c r="H699" s="81"/>
      <c r="I699" s="80"/>
      <c r="J699" s="80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5.75" customHeight="1">
      <c r="A700" s="79"/>
      <c r="B700" s="79"/>
      <c r="C700" s="80"/>
      <c r="D700" s="81"/>
      <c r="E700" s="82"/>
      <c r="F700" s="83"/>
      <c r="G700" s="80"/>
      <c r="H700" s="81"/>
      <c r="I700" s="80"/>
      <c r="J700" s="80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5.75" customHeight="1">
      <c r="A701" s="79"/>
      <c r="B701" s="79"/>
      <c r="C701" s="80"/>
      <c r="D701" s="81"/>
      <c r="E701" s="82"/>
      <c r="F701" s="83"/>
      <c r="G701" s="80"/>
      <c r="H701" s="81"/>
      <c r="I701" s="80"/>
      <c r="J701" s="80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5.75" customHeight="1">
      <c r="A702" s="79"/>
      <c r="B702" s="79"/>
      <c r="C702" s="80"/>
      <c r="D702" s="81"/>
      <c r="E702" s="82"/>
      <c r="F702" s="83"/>
      <c r="G702" s="80"/>
      <c r="H702" s="81"/>
      <c r="I702" s="80"/>
      <c r="J702" s="80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5.75" customHeight="1">
      <c r="A703" s="79"/>
      <c r="B703" s="79"/>
      <c r="C703" s="80"/>
      <c r="D703" s="81"/>
      <c r="E703" s="82"/>
      <c r="F703" s="83"/>
      <c r="G703" s="80"/>
      <c r="H703" s="81"/>
      <c r="I703" s="80"/>
      <c r="J703" s="80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5.75" customHeight="1">
      <c r="A704" s="79"/>
      <c r="B704" s="79"/>
      <c r="C704" s="80"/>
      <c r="D704" s="81"/>
      <c r="E704" s="82"/>
      <c r="F704" s="83"/>
      <c r="G704" s="80"/>
      <c r="H704" s="81"/>
      <c r="I704" s="80"/>
      <c r="J704" s="80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5.75" customHeight="1">
      <c r="A705" s="79"/>
      <c r="B705" s="79"/>
      <c r="C705" s="80"/>
      <c r="D705" s="81"/>
      <c r="E705" s="82"/>
      <c r="F705" s="83"/>
      <c r="G705" s="80"/>
      <c r="H705" s="81"/>
      <c r="I705" s="80"/>
      <c r="J705" s="80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5.75" customHeight="1">
      <c r="A706" s="79"/>
      <c r="B706" s="79"/>
      <c r="C706" s="80"/>
      <c r="D706" s="81"/>
      <c r="E706" s="82"/>
      <c r="F706" s="83"/>
      <c r="G706" s="80"/>
      <c r="H706" s="81"/>
      <c r="I706" s="80"/>
      <c r="J706" s="80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5.75" customHeight="1">
      <c r="A707" s="79"/>
      <c r="B707" s="79"/>
      <c r="C707" s="80"/>
      <c r="D707" s="81"/>
      <c r="E707" s="82"/>
      <c r="F707" s="83"/>
      <c r="G707" s="80"/>
      <c r="H707" s="81"/>
      <c r="I707" s="80"/>
      <c r="J707" s="80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5.75" customHeight="1">
      <c r="A708" s="79"/>
      <c r="B708" s="79"/>
      <c r="C708" s="80"/>
      <c r="D708" s="81"/>
      <c r="E708" s="82"/>
      <c r="F708" s="83"/>
      <c r="G708" s="80"/>
      <c r="H708" s="81"/>
      <c r="I708" s="80"/>
      <c r="J708" s="80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5.75" customHeight="1">
      <c r="A709" s="79"/>
      <c r="B709" s="79"/>
      <c r="C709" s="80"/>
      <c r="D709" s="81"/>
      <c r="E709" s="82"/>
      <c r="F709" s="83"/>
      <c r="G709" s="80"/>
      <c r="H709" s="81"/>
      <c r="I709" s="80"/>
      <c r="J709" s="80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5.75" customHeight="1">
      <c r="A710" s="79"/>
      <c r="B710" s="79"/>
      <c r="C710" s="80"/>
      <c r="D710" s="81"/>
      <c r="E710" s="82"/>
      <c r="F710" s="83"/>
      <c r="G710" s="80"/>
      <c r="H710" s="81"/>
      <c r="I710" s="80"/>
      <c r="J710" s="80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5.75" customHeight="1">
      <c r="A711" s="79"/>
      <c r="B711" s="79"/>
      <c r="C711" s="80"/>
      <c r="D711" s="81"/>
      <c r="E711" s="82"/>
      <c r="F711" s="83"/>
      <c r="G711" s="80"/>
      <c r="H711" s="81"/>
      <c r="I711" s="80"/>
      <c r="J711" s="80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5.75" customHeight="1">
      <c r="A712" s="79"/>
      <c r="B712" s="79"/>
      <c r="C712" s="80"/>
      <c r="D712" s="81"/>
      <c r="E712" s="82"/>
      <c r="F712" s="83"/>
      <c r="G712" s="80"/>
      <c r="H712" s="81"/>
      <c r="I712" s="80"/>
      <c r="J712" s="80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5.75" customHeight="1">
      <c r="A713" s="79"/>
      <c r="B713" s="79"/>
      <c r="C713" s="80"/>
      <c r="D713" s="81"/>
      <c r="E713" s="82"/>
      <c r="F713" s="83"/>
      <c r="G713" s="80"/>
      <c r="H713" s="81"/>
      <c r="I713" s="80"/>
      <c r="J713" s="80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5.75" customHeight="1">
      <c r="A714" s="79"/>
      <c r="B714" s="79"/>
      <c r="C714" s="80"/>
      <c r="D714" s="81"/>
      <c r="E714" s="82"/>
      <c r="F714" s="83"/>
      <c r="G714" s="80"/>
      <c r="H714" s="81"/>
      <c r="I714" s="80"/>
      <c r="J714" s="80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5.75" customHeight="1">
      <c r="A715" s="79"/>
      <c r="B715" s="79"/>
      <c r="C715" s="80"/>
      <c r="D715" s="81"/>
      <c r="E715" s="82"/>
      <c r="F715" s="83"/>
      <c r="G715" s="80"/>
      <c r="H715" s="81"/>
      <c r="I715" s="80"/>
      <c r="J715" s="80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5.75" customHeight="1">
      <c r="A716" s="79"/>
      <c r="B716" s="79"/>
      <c r="C716" s="80"/>
      <c r="D716" s="81"/>
      <c r="E716" s="82"/>
      <c r="F716" s="83"/>
      <c r="G716" s="80"/>
      <c r="H716" s="81"/>
      <c r="I716" s="80"/>
      <c r="J716" s="80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5.75" customHeight="1">
      <c r="A717" s="79"/>
      <c r="B717" s="79"/>
      <c r="C717" s="80"/>
      <c r="D717" s="81"/>
      <c r="E717" s="82"/>
      <c r="F717" s="83"/>
      <c r="G717" s="80"/>
      <c r="H717" s="81"/>
      <c r="I717" s="80"/>
      <c r="J717" s="80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5.75" customHeight="1">
      <c r="A718" s="79"/>
      <c r="B718" s="79"/>
      <c r="C718" s="80"/>
      <c r="D718" s="81"/>
      <c r="E718" s="82"/>
      <c r="F718" s="83"/>
      <c r="G718" s="80"/>
      <c r="H718" s="81"/>
      <c r="I718" s="80"/>
      <c r="J718" s="80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5.75" customHeight="1">
      <c r="A719" s="79"/>
      <c r="B719" s="79"/>
      <c r="C719" s="80"/>
      <c r="D719" s="81"/>
      <c r="E719" s="82"/>
      <c r="F719" s="83"/>
      <c r="G719" s="80"/>
      <c r="H719" s="81"/>
      <c r="I719" s="80"/>
      <c r="J719" s="80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5.75" customHeight="1">
      <c r="A720" s="79"/>
      <c r="B720" s="79"/>
      <c r="C720" s="80"/>
      <c r="D720" s="81"/>
      <c r="E720" s="82"/>
      <c r="F720" s="83"/>
      <c r="G720" s="80"/>
      <c r="H720" s="81"/>
      <c r="I720" s="80"/>
      <c r="J720" s="80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5.75" customHeight="1">
      <c r="A721" s="79"/>
      <c r="B721" s="79"/>
      <c r="C721" s="80"/>
      <c r="D721" s="81"/>
      <c r="E721" s="82"/>
      <c r="F721" s="83"/>
      <c r="G721" s="80"/>
      <c r="H721" s="81"/>
      <c r="I721" s="80"/>
      <c r="J721" s="80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5.75" customHeight="1">
      <c r="A722" s="79"/>
      <c r="B722" s="79"/>
      <c r="C722" s="80"/>
      <c r="D722" s="81"/>
      <c r="E722" s="82"/>
      <c r="F722" s="83"/>
      <c r="G722" s="80"/>
      <c r="H722" s="81"/>
      <c r="I722" s="80"/>
      <c r="J722" s="80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5.75" customHeight="1">
      <c r="A723" s="79"/>
      <c r="B723" s="79"/>
      <c r="C723" s="80"/>
      <c r="D723" s="81"/>
      <c r="E723" s="82"/>
      <c r="F723" s="83"/>
      <c r="G723" s="80"/>
      <c r="H723" s="81"/>
      <c r="I723" s="80"/>
      <c r="J723" s="80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5.75" customHeight="1">
      <c r="A724" s="79"/>
      <c r="B724" s="79"/>
      <c r="C724" s="80"/>
      <c r="D724" s="81"/>
      <c r="E724" s="82"/>
      <c r="F724" s="83"/>
      <c r="G724" s="80"/>
      <c r="H724" s="81"/>
      <c r="I724" s="80"/>
      <c r="J724" s="80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5.75" customHeight="1">
      <c r="A725" s="79"/>
      <c r="B725" s="79"/>
      <c r="C725" s="80"/>
      <c r="D725" s="81"/>
      <c r="E725" s="82"/>
      <c r="F725" s="83"/>
      <c r="G725" s="80"/>
      <c r="H725" s="81"/>
      <c r="I725" s="80"/>
      <c r="J725" s="80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5.75" customHeight="1">
      <c r="A726" s="79"/>
      <c r="B726" s="79"/>
      <c r="C726" s="80"/>
      <c r="D726" s="81"/>
      <c r="E726" s="82"/>
      <c r="F726" s="83"/>
      <c r="G726" s="80"/>
      <c r="H726" s="81"/>
      <c r="I726" s="80"/>
      <c r="J726" s="80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5.75" customHeight="1">
      <c r="A727" s="79"/>
      <c r="B727" s="79"/>
      <c r="C727" s="80"/>
      <c r="D727" s="81"/>
      <c r="E727" s="82"/>
      <c r="F727" s="83"/>
      <c r="G727" s="80"/>
      <c r="H727" s="81"/>
      <c r="I727" s="80"/>
      <c r="J727" s="80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5.75" customHeight="1">
      <c r="A728" s="79"/>
      <c r="B728" s="79"/>
      <c r="C728" s="80"/>
      <c r="D728" s="81"/>
      <c r="E728" s="82"/>
      <c r="F728" s="83"/>
      <c r="G728" s="80"/>
      <c r="H728" s="81"/>
      <c r="I728" s="80"/>
      <c r="J728" s="80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5.75" customHeight="1">
      <c r="A729" s="79"/>
      <c r="B729" s="79"/>
      <c r="C729" s="80"/>
      <c r="D729" s="81"/>
      <c r="E729" s="82"/>
      <c r="F729" s="83"/>
      <c r="G729" s="80"/>
      <c r="H729" s="81"/>
      <c r="I729" s="80"/>
      <c r="J729" s="80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5.75" customHeight="1">
      <c r="A730" s="79"/>
      <c r="B730" s="79"/>
      <c r="C730" s="80"/>
      <c r="D730" s="81"/>
      <c r="E730" s="82"/>
      <c r="F730" s="83"/>
      <c r="G730" s="80"/>
      <c r="H730" s="81"/>
      <c r="I730" s="80"/>
      <c r="J730" s="80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5.75" customHeight="1">
      <c r="A731" s="79"/>
      <c r="B731" s="79"/>
      <c r="C731" s="80"/>
      <c r="D731" s="81"/>
      <c r="E731" s="82"/>
      <c r="F731" s="83"/>
      <c r="G731" s="80"/>
      <c r="H731" s="81"/>
      <c r="I731" s="80"/>
      <c r="J731" s="80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5.75" customHeight="1">
      <c r="A732" s="79"/>
      <c r="B732" s="79"/>
      <c r="C732" s="80"/>
      <c r="D732" s="81"/>
      <c r="E732" s="82"/>
      <c r="F732" s="83"/>
      <c r="G732" s="80"/>
      <c r="H732" s="81"/>
      <c r="I732" s="80"/>
      <c r="J732" s="80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5.75" customHeight="1">
      <c r="A733" s="79"/>
      <c r="B733" s="79"/>
      <c r="C733" s="80"/>
      <c r="D733" s="81"/>
      <c r="E733" s="82"/>
      <c r="F733" s="83"/>
      <c r="G733" s="80"/>
      <c r="H733" s="81"/>
      <c r="I733" s="80"/>
      <c r="J733" s="80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5.75" customHeight="1">
      <c r="A734" s="79"/>
      <c r="B734" s="79"/>
      <c r="C734" s="80"/>
      <c r="D734" s="81"/>
      <c r="E734" s="82"/>
      <c r="F734" s="83"/>
      <c r="G734" s="80"/>
      <c r="H734" s="81"/>
      <c r="I734" s="80"/>
      <c r="J734" s="80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5.75" customHeight="1">
      <c r="A735" s="79"/>
      <c r="B735" s="79"/>
      <c r="C735" s="80"/>
      <c r="D735" s="81"/>
      <c r="E735" s="82"/>
      <c r="F735" s="83"/>
      <c r="G735" s="80"/>
      <c r="H735" s="81"/>
      <c r="I735" s="80"/>
      <c r="J735" s="80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5.75" customHeight="1">
      <c r="A736" s="79"/>
      <c r="B736" s="79"/>
      <c r="C736" s="80"/>
      <c r="D736" s="81"/>
      <c r="E736" s="82"/>
      <c r="F736" s="83"/>
      <c r="G736" s="80"/>
      <c r="H736" s="81"/>
      <c r="I736" s="80"/>
      <c r="J736" s="80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5.75" customHeight="1">
      <c r="A737" s="79"/>
      <c r="B737" s="79"/>
      <c r="C737" s="80"/>
      <c r="D737" s="81"/>
      <c r="E737" s="82"/>
      <c r="F737" s="83"/>
      <c r="G737" s="80"/>
      <c r="H737" s="81"/>
      <c r="I737" s="80"/>
      <c r="J737" s="80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5.75" customHeight="1">
      <c r="A738" s="79"/>
      <c r="B738" s="79"/>
      <c r="C738" s="80"/>
      <c r="D738" s="81"/>
      <c r="E738" s="82"/>
      <c r="F738" s="83"/>
      <c r="G738" s="80"/>
      <c r="H738" s="81"/>
      <c r="I738" s="80"/>
      <c r="J738" s="80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5.75" customHeight="1">
      <c r="A739" s="79"/>
      <c r="B739" s="79"/>
      <c r="C739" s="80"/>
      <c r="D739" s="81"/>
      <c r="E739" s="82"/>
      <c r="F739" s="83"/>
      <c r="G739" s="80"/>
      <c r="H739" s="81"/>
      <c r="I739" s="80"/>
      <c r="J739" s="80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5.75" customHeight="1">
      <c r="A740" s="79"/>
      <c r="B740" s="79"/>
      <c r="C740" s="80"/>
      <c r="D740" s="81"/>
      <c r="E740" s="82"/>
      <c r="F740" s="83"/>
      <c r="G740" s="80"/>
      <c r="H740" s="81"/>
      <c r="I740" s="80"/>
      <c r="J740" s="80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5.75" customHeight="1">
      <c r="A741" s="79"/>
      <c r="B741" s="79"/>
      <c r="C741" s="80"/>
      <c r="D741" s="81"/>
      <c r="E741" s="82"/>
      <c r="F741" s="83"/>
      <c r="G741" s="80"/>
      <c r="H741" s="81"/>
      <c r="I741" s="80"/>
      <c r="J741" s="80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5.75" customHeight="1">
      <c r="A742" s="79"/>
      <c r="B742" s="79"/>
      <c r="C742" s="80"/>
      <c r="D742" s="81"/>
      <c r="E742" s="82"/>
      <c r="F742" s="83"/>
      <c r="G742" s="80"/>
      <c r="H742" s="81"/>
      <c r="I742" s="80"/>
      <c r="J742" s="80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5.75" customHeight="1">
      <c r="A743" s="79"/>
      <c r="B743" s="79"/>
      <c r="C743" s="80"/>
      <c r="D743" s="81"/>
      <c r="E743" s="82"/>
      <c r="F743" s="83"/>
      <c r="G743" s="80"/>
      <c r="H743" s="81"/>
      <c r="I743" s="80"/>
      <c r="J743" s="80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5.75" customHeight="1">
      <c r="A744" s="79"/>
      <c r="B744" s="79"/>
      <c r="C744" s="80"/>
      <c r="D744" s="81"/>
      <c r="E744" s="82"/>
      <c r="F744" s="83"/>
      <c r="G744" s="80"/>
      <c r="H744" s="81"/>
      <c r="I744" s="80"/>
      <c r="J744" s="80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5.75" customHeight="1">
      <c r="A745" s="79"/>
      <c r="B745" s="79"/>
      <c r="C745" s="80"/>
      <c r="D745" s="81"/>
      <c r="E745" s="82"/>
      <c r="F745" s="83"/>
      <c r="G745" s="80"/>
      <c r="H745" s="81"/>
      <c r="I745" s="80"/>
      <c r="J745" s="80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5.75" customHeight="1">
      <c r="A746" s="79"/>
      <c r="B746" s="79"/>
      <c r="C746" s="80"/>
      <c r="D746" s="81"/>
      <c r="E746" s="82"/>
      <c r="F746" s="83"/>
      <c r="G746" s="80"/>
      <c r="H746" s="81"/>
      <c r="I746" s="80"/>
      <c r="J746" s="80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5.75" customHeight="1">
      <c r="A747" s="79"/>
      <c r="B747" s="79"/>
      <c r="C747" s="80"/>
      <c r="D747" s="81"/>
      <c r="E747" s="82"/>
      <c r="F747" s="83"/>
      <c r="G747" s="80"/>
      <c r="H747" s="81"/>
      <c r="I747" s="80"/>
      <c r="J747" s="80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5.75" customHeight="1">
      <c r="A748" s="79"/>
      <c r="B748" s="79"/>
      <c r="C748" s="80"/>
      <c r="D748" s="81"/>
      <c r="E748" s="82"/>
      <c r="F748" s="83"/>
      <c r="G748" s="80"/>
      <c r="H748" s="81"/>
      <c r="I748" s="80"/>
      <c r="J748" s="80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5.75" customHeight="1">
      <c r="A749" s="79"/>
      <c r="B749" s="79"/>
      <c r="C749" s="80"/>
      <c r="D749" s="81"/>
      <c r="E749" s="82"/>
      <c r="F749" s="83"/>
      <c r="G749" s="80"/>
      <c r="H749" s="81"/>
      <c r="I749" s="80"/>
      <c r="J749" s="80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5.75" customHeight="1">
      <c r="A750" s="79"/>
      <c r="B750" s="79"/>
      <c r="C750" s="80"/>
      <c r="D750" s="81"/>
      <c r="E750" s="82"/>
      <c r="F750" s="83"/>
      <c r="G750" s="80"/>
      <c r="H750" s="81"/>
      <c r="I750" s="80"/>
      <c r="J750" s="80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5.75" customHeight="1">
      <c r="A751" s="79"/>
      <c r="B751" s="79"/>
      <c r="C751" s="80"/>
      <c r="D751" s="81"/>
      <c r="E751" s="82"/>
      <c r="F751" s="83"/>
      <c r="G751" s="80"/>
      <c r="H751" s="81"/>
      <c r="I751" s="80"/>
      <c r="J751" s="80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5.75" customHeight="1">
      <c r="A752" s="79"/>
      <c r="B752" s="79"/>
      <c r="C752" s="80"/>
      <c r="D752" s="81"/>
      <c r="E752" s="82"/>
      <c r="F752" s="83"/>
      <c r="G752" s="80"/>
      <c r="H752" s="81"/>
      <c r="I752" s="80"/>
      <c r="J752" s="80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5.75" customHeight="1">
      <c r="A753" s="79"/>
      <c r="B753" s="79"/>
      <c r="C753" s="80"/>
      <c r="D753" s="81"/>
      <c r="E753" s="82"/>
      <c r="F753" s="83"/>
      <c r="G753" s="80"/>
      <c r="H753" s="81"/>
      <c r="I753" s="80"/>
      <c r="J753" s="80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5.75" customHeight="1">
      <c r="A754" s="79"/>
      <c r="B754" s="79"/>
      <c r="C754" s="80"/>
      <c r="D754" s="81"/>
      <c r="E754" s="82"/>
      <c r="F754" s="83"/>
      <c r="G754" s="80"/>
      <c r="H754" s="81"/>
      <c r="I754" s="80"/>
      <c r="J754" s="80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5.75" customHeight="1">
      <c r="A755" s="79"/>
      <c r="B755" s="79"/>
      <c r="C755" s="80"/>
      <c r="D755" s="81"/>
      <c r="E755" s="82"/>
      <c r="F755" s="83"/>
      <c r="G755" s="80"/>
      <c r="H755" s="81"/>
      <c r="I755" s="80"/>
      <c r="J755" s="80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5.75" customHeight="1">
      <c r="A756" s="79"/>
      <c r="B756" s="79"/>
      <c r="C756" s="80"/>
      <c r="D756" s="81"/>
      <c r="E756" s="82"/>
      <c r="F756" s="83"/>
      <c r="G756" s="80"/>
      <c r="H756" s="81"/>
      <c r="I756" s="80"/>
      <c r="J756" s="80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5.75" customHeight="1">
      <c r="A757" s="79"/>
      <c r="B757" s="79"/>
      <c r="C757" s="80"/>
      <c r="D757" s="81"/>
      <c r="E757" s="82"/>
      <c r="F757" s="83"/>
      <c r="G757" s="80"/>
      <c r="H757" s="81"/>
      <c r="I757" s="80"/>
      <c r="J757" s="80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5.75" customHeight="1">
      <c r="A758" s="79"/>
      <c r="B758" s="79"/>
      <c r="C758" s="80"/>
      <c r="D758" s="81"/>
      <c r="E758" s="82"/>
      <c r="F758" s="83"/>
      <c r="G758" s="80"/>
      <c r="H758" s="81"/>
      <c r="I758" s="80"/>
      <c r="J758" s="80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5.75" customHeight="1">
      <c r="A759" s="79"/>
      <c r="B759" s="79"/>
      <c r="C759" s="80"/>
      <c r="D759" s="81"/>
      <c r="E759" s="82"/>
      <c r="F759" s="83"/>
      <c r="G759" s="80"/>
      <c r="H759" s="81"/>
      <c r="I759" s="80"/>
      <c r="J759" s="80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5.75" customHeight="1">
      <c r="A760" s="79"/>
      <c r="B760" s="79"/>
      <c r="C760" s="80"/>
      <c r="D760" s="81"/>
      <c r="E760" s="82"/>
      <c r="F760" s="83"/>
      <c r="G760" s="80"/>
      <c r="H760" s="81"/>
      <c r="I760" s="80"/>
      <c r="J760" s="80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5.75" customHeight="1">
      <c r="A761" s="79"/>
      <c r="B761" s="79"/>
      <c r="C761" s="80"/>
      <c r="D761" s="81"/>
      <c r="E761" s="82"/>
      <c r="F761" s="83"/>
      <c r="G761" s="80"/>
      <c r="H761" s="81"/>
      <c r="I761" s="80"/>
      <c r="J761" s="80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5.75" customHeight="1">
      <c r="A762" s="79"/>
      <c r="B762" s="79"/>
      <c r="C762" s="80"/>
      <c r="D762" s="81"/>
      <c r="E762" s="82"/>
      <c r="F762" s="83"/>
      <c r="G762" s="80"/>
      <c r="H762" s="81"/>
      <c r="I762" s="80"/>
      <c r="J762" s="80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5.75" customHeight="1">
      <c r="A763" s="79"/>
      <c r="B763" s="79"/>
      <c r="C763" s="80"/>
      <c r="D763" s="81"/>
      <c r="E763" s="82"/>
      <c r="F763" s="83"/>
      <c r="G763" s="80"/>
      <c r="H763" s="81"/>
      <c r="I763" s="80"/>
      <c r="J763" s="80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5.75" customHeight="1">
      <c r="A764" s="79"/>
      <c r="B764" s="79"/>
      <c r="C764" s="80"/>
      <c r="D764" s="81"/>
      <c r="E764" s="82"/>
      <c r="F764" s="83"/>
      <c r="G764" s="80"/>
      <c r="H764" s="81"/>
      <c r="I764" s="80"/>
      <c r="J764" s="80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5.75" customHeight="1">
      <c r="A765" s="79"/>
      <c r="B765" s="79"/>
      <c r="C765" s="80"/>
      <c r="D765" s="81"/>
      <c r="E765" s="82"/>
      <c r="F765" s="83"/>
      <c r="G765" s="80"/>
      <c r="H765" s="81"/>
      <c r="I765" s="80"/>
      <c r="J765" s="80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5.75" customHeight="1">
      <c r="A766" s="79"/>
      <c r="B766" s="79"/>
      <c r="C766" s="80"/>
      <c r="D766" s="81"/>
      <c r="E766" s="82"/>
      <c r="F766" s="83"/>
      <c r="G766" s="80"/>
      <c r="H766" s="81"/>
      <c r="I766" s="80"/>
      <c r="J766" s="80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5.75" customHeight="1">
      <c r="A767" s="79"/>
      <c r="B767" s="79"/>
      <c r="C767" s="80"/>
      <c r="D767" s="81"/>
      <c r="E767" s="82"/>
      <c r="F767" s="83"/>
      <c r="G767" s="80"/>
      <c r="H767" s="81"/>
      <c r="I767" s="80"/>
      <c r="J767" s="80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5.75" customHeight="1">
      <c r="A768" s="79"/>
      <c r="B768" s="79"/>
      <c r="C768" s="80"/>
      <c r="D768" s="81"/>
      <c r="E768" s="82"/>
      <c r="F768" s="83"/>
      <c r="G768" s="80"/>
      <c r="H768" s="81"/>
      <c r="I768" s="80"/>
      <c r="J768" s="80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5.75" customHeight="1">
      <c r="A769" s="79"/>
      <c r="B769" s="79"/>
      <c r="C769" s="80"/>
      <c r="D769" s="81"/>
      <c r="E769" s="82"/>
      <c r="F769" s="83"/>
      <c r="G769" s="80"/>
      <c r="H769" s="81"/>
      <c r="I769" s="80"/>
      <c r="J769" s="80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5.75" customHeight="1">
      <c r="A770" s="79"/>
      <c r="B770" s="79"/>
      <c r="C770" s="80"/>
      <c r="D770" s="81"/>
      <c r="E770" s="82"/>
      <c r="F770" s="83"/>
      <c r="G770" s="80"/>
      <c r="H770" s="81"/>
      <c r="I770" s="80"/>
      <c r="J770" s="80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5.75" customHeight="1">
      <c r="A771" s="79"/>
      <c r="B771" s="79"/>
      <c r="C771" s="80"/>
      <c r="D771" s="81"/>
      <c r="E771" s="82"/>
      <c r="F771" s="83"/>
      <c r="G771" s="80"/>
      <c r="H771" s="81"/>
      <c r="I771" s="80"/>
      <c r="J771" s="80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5.75" customHeight="1">
      <c r="A772" s="79"/>
      <c r="B772" s="79"/>
      <c r="C772" s="80"/>
      <c r="D772" s="81"/>
      <c r="E772" s="82"/>
      <c r="F772" s="83"/>
      <c r="G772" s="80"/>
      <c r="H772" s="81"/>
      <c r="I772" s="80"/>
      <c r="J772" s="80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5.75" customHeight="1">
      <c r="A773" s="79"/>
      <c r="B773" s="79"/>
      <c r="C773" s="80"/>
      <c r="D773" s="81"/>
      <c r="E773" s="82"/>
      <c r="F773" s="83"/>
      <c r="G773" s="80"/>
      <c r="H773" s="81"/>
      <c r="I773" s="80"/>
      <c r="J773" s="80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5.75" customHeight="1">
      <c r="A774" s="79"/>
      <c r="B774" s="79"/>
      <c r="C774" s="80"/>
      <c r="D774" s="81"/>
      <c r="E774" s="82"/>
      <c r="F774" s="83"/>
      <c r="G774" s="80"/>
      <c r="H774" s="81"/>
      <c r="I774" s="80"/>
      <c r="J774" s="80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5.75" customHeight="1">
      <c r="A775" s="79"/>
      <c r="B775" s="79"/>
      <c r="C775" s="80"/>
      <c r="D775" s="81"/>
      <c r="E775" s="82"/>
      <c r="F775" s="83"/>
      <c r="G775" s="80"/>
      <c r="H775" s="81"/>
      <c r="I775" s="80"/>
      <c r="J775" s="80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5.75" customHeight="1">
      <c r="A776" s="79"/>
      <c r="B776" s="79"/>
      <c r="C776" s="80"/>
      <c r="D776" s="81"/>
      <c r="E776" s="82"/>
      <c r="F776" s="83"/>
      <c r="G776" s="80"/>
      <c r="H776" s="81"/>
      <c r="I776" s="80"/>
      <c r="J776" s="80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5.75" customHeight="1">
      <c r="A777" s="79"/>
      <c r="B777" s="79"/>
      <c r="C777" s="80"/>
      <c r="D777" s="81"/>
      <c r="E777" s="82"/>
      <c r="F777" s="83"/>
      <c r="G777" s="80"/>
      <c r="H777" s="81"/>
      <c r="I777" s="80"/>
      <c r="J777" s="80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5.75" customHeight="1">
      <c r="A778" s="79"/>
      <c r="B778" s="79"/>
      <c r="C778" s="80"/>
      <c r="D778" s="81"/>
      <c r="E778" s="82"/>
      <c r="F778" s="83"/>
      <c r="G778" s="80"/>
      <c r="H778" s="81"/>
      <c r="I778" s="80"/>
      <c r="J778" s="80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5.75" customHeight="1">
      <c r="A779" s="79"/>
      <c r="B779" s="79"/>
      <c r="C779" s="80"/>
      <c r="D779" s="81"/>
      <c r="E779" s="82"/>
      <c r="F779" s="83"/>
      <c r="G779" s="80"/>
      <c r="H779" s="81"/>
      <c r="I779" s="80"/>
      <c r="J779" s="80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5.75" customHeight="1">
      <c r="A780" s="79"/>
      <c r="B780" s="79"/>
      <c r="C780" s="80"/>
      <c r="D780" s="81"/>
      <c r="E780" s="82"/>
      <c r="F780" s="83"/>
      <c r="G780" s="80"/>
      <c r="H780" s="81"/>
      <c r="I780" s="80"/>
      <c r="J780" s="80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5.75" customHeight="1">
      <c r="A781" s="79"/>
      <c r="B781" s="79"/>
      <c r="C781" s="80"/>
      <c r="D781" s="81"/>
      <c r="E781" s="82"/>
      <c r="F781" s="83"/>
      <c r="G781" s="80"/>
      <c r="H781" s="81"/>
      <c r="I781" s="80"/>
      <c r="J781" s="80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5.75" customHeight="1">
      <c r="A782" s="79"/>
      <c r="B782" s="79"/>
      <c r="C782" s="80"/>
      <c r="D782" s="81"/>
      <c r="E782" s="82"/>
      <c r="F782" s="83"/>
      <c r="G782" s="80"/>
      <c r="H782" s="81"/>
      <c r="I782" s="80"/>
      <c r="J782" s="80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5.75" customHeight="1">
      <c r="A783" s="79"/>
      <c r="B783" s="79"/>
      <c r="C783" s="80"/>
      <c r="D783" s="81"/>
      <c r="E783" s="82"/>
      <c r="F783" s="83"/>
      <c r="G783" s="80"/>
      <c r="H783" s="81"/>
      <c r="I783" s="80"/>
      <c r="J783" s="80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5.75" customHeight="1">
      <c r="A784" s="79"/>
      <c r="B784" s="79"/>
      <c r="C784" s="80"/>
      <c r="D784" s="81"/>
      <c r="E784" s="82"/>
      <c r="F784" s="83"/>
      <c r="G784" s="80"/>
      <c r="H784" s="81"/>
      <c r="I784" s="80"/>
      <c r="J784" s="80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5.75" customHeight="1">
      <c r="A785" s="79"/>
      <c r="B785" s="79"/>
      <c r="C785" s="80"/>
      <c r="D785" s="81"/>
      <c r="E785" s="82"/>
      <c r="F785" s="83"/>
      <c r="G785" s="80"/>
      <c r="H785" s="81"/>
      <c r="I785" s="80"/>
      <c r="J785" s="80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5.75" customHeight="1">
      <c r="A786" s="79"/>
      <c r="B786" s="79"/>
      <c r="C786" s="80"/>
      <c r="D786" s="81"/>
      <c r="E786" s="82"/>
      <c r="F786" s="83"/>
      <c r="G786" s="80"/>
      <c r="H786" s="81"/>
      <c r="I786" s="80"/>
      <c r="J786" s="80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5.75" customHeight="1">
      <c r="A787" s="79"/>
      <c r="B787" s="79"/>
      <c r="C787" s="80"/>
      <c r="D787" s="81"/>
      <c r="E787" s="82"/>
      <c r="F787" s="83"/>
      <c r="G787" s="80"/>
      <c r="H787" s="81"/>
      <c r="I787" s="80"/>
      <c r="J787" s="80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5.75" customHeight="1">
      <c r="A788" s="79"/>
      <c r="B788" s="79"/>
      <c r="C788" s="80"/>
      <c r="D788" s="81"/>
      <c r="E788" s="82"/>
      <c r="F788" s="83"/>
      <c r="G788" s="80"/>
      <c r="H788" s="81"/>
      <c r="I788" s="80"/>
      <c r="J788" s="80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5.75" customHeight="1">
      <c r="A789" s="79"/>
      <c r="B789" s="79"/>
      <c r="C789" s="80"/>
      <c r="D789" s="81"/>
      <c r="E789" s="82"/>
      <c r="F789" s="83"/>
      <c r="G789" s="80"/>
      <c r="H789" s="81"/>
      <c r="I789" s="80"/>
      <c r="J789" s="80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5.75" customHeight="1">
      <c r="A790" s="79"/>
      <c r="B790" s="79"/>
      <c r="C790" s="80"/>
      <c r="D790" s="81"/>
      <c r="E790" s="82"/>
      <c r="F790" s="83"/>
      <c r="G790" s="80"/>
      <c r="H790" s="81"/>
      <c r="I790" s="80"/>
      <c r="J790" s="80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5.75" customHeight="1">
      <c r="A791" s="79"/>
      <c r="B791" s="79"/>
      <c r="C791" s="80"/>
      <c r="D791" s="81"/>
      <c r="E791" s="82"/>
      <c r="F791" s="83"/>
      <c r="G791" s="80"/>
      <c r="H791" s="81"/>
      <c r="I791" s="80"/>
      <c r="J791" s="80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5.75" customHeight="1">
      <c r="A792" s="79"/>
      <c r="B792" s="79"/>
      <c r="C792" s="80"/>
      <c r="D792" s="81"/>
      <c r="E792" s="82"/>
      <c r="F792" s="83"/>
      <c r="G792" s="80"/>
      <c r="H792" s="81"/>
      <c r="I792" s="80"/>
      <c r="J792" s="80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5.75" customHeight="1">
      <c r="A793" s="79"/>
      <c r="B793" s="79"/>
      <c r="C793" s="80"/>
      <c r="D793" s="81"/>
      <c r="E793" s="82"/>
      <c r="F793" s="83"/>
      <c r="G793" s="80"/>
      <c r="H793" s="81"/>
      <c r="I793" s="80"/>
      <c r="J793" s="80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5.75" customHeight="1">
      <c r="A794" s="79"/>
      <c r="B794" s="79"/>
      <c r="C794" s="80"/>
      <c r="D794" s="81"/>
      <c r="E794" s="82"/>
      <c r="F794" s="83"/>
      <c r="G794" s="80"/>
      <c r="H794" s="81"/>
      <c r="I794" s="80"/>
      <c r="J794" s="80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5.75" customHeight="1">
      <c r="A795" s="79"/>
      <c r="B795" s="79"/>
      <c r="C795" s="80"/>
      <c r="D795" s="81"/>
      <c r="E795" s="82"/>
      <c r="F795" s="83"/>
      <c r="G795" s="80"/>
      <c r="H795" s="81"/>
      <c r="I795" s="80"/>
      <c r="J795" s="80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5.75" customHeight="1">
      <c r="A796" s="79"/>
      <c r="B796" s="79"/>
      <c r="C796" s="80"/>
      <c r="D796" s="81"/>
      <c r="E796" s="82"/>
      <c r="F796" s="83"/>
      <c r="G796" s="80"/>
      <c r="H796" s="81"/>
      <c r="I796" s="80"/>
      <c r="J796" s="80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5.75" customHeight="1">
      <c r="A797" s="79"/>
      <c r="B797" s="79"/>
      <c r="C797" s="80"/>
      <c r="D797" s="81"/>
      <c r="E797" s="82"/>
      <c r="F797" s="83"/>
      <c r="G797" s="80"/>
      <c r="H797" s="81"/>
      <c r="I797" s="80"/>
      <c r="J797" s="80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5.75" customHeight="1">
      <c r="A798" s="79"/>
      <c r="B798" s="79"/>
      <c r="C798" s="80"/>
      <c r="D798" s="81"/>
      <c r="E798" s="82"/>
      <c r="F798" s="83"/>
      <c r="G798" s="80"/>
      <c r="H798" s="81"/>
      <c r="I798" s="80"/>
      <c r="J798" s="80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5.75" customHeight="1">
      <c r="A799" s="79"/>
      <c r="B799" s="79"/>
      <c r="C799" s="80"/>
      <c r="D799" s="81"/>
      <c r="E799" s="82"/>
      <c r="F799" s="83"/>
      <c r="G799" s="80"/>
      <c r="H799" s="81"/>
      <c r="I799" s="80"/>
      <c r="J799" s="80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5.75" customHeight="1">
      <c r="A800" s="79"/>
      <c r="B800" s="79"/>
      <c r="C800" s="80"/>
      <c r="D800" s="81"/>
      <c r="E800" s="82"/>
      <c r="F800" s="83"/>
      <c r="G800" s="80"/>
      <c r="H800" s="81"/>
      <c r="I800" s="80"/>
      <c r="J800" s="80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5.75" customHeight="1">
      <c r="A801" s="79"/>
      <c r="B801" s="79"/>
      <c r="C801" s="80"/>
      <c r="D801" s="81"/>
      <c r="E801" s="82"/>
      <c r="F801" s="83"/>
      <c r="G801" s="80"/>
      <c r="H801" s="81"/>
      <c r="I801" s="80"/>
      <c r="J801" s="80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5.75" customHeight="1">
      <c r="A802" s="79"/>
      <c r="B802" s="79"/>
      <c r="C802" s="80"/>
      <c r="D802" s="81"/>
      <c r="E802" s="82"/>
      <c r="F802" s="83"/>
      <c r="G802" s="80"/>
      <c r="H802" s="81"/>
      <c r="I802" s="80"/>
      <c r="J802" s="80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5.75" customHeight="1">
      <c r="A803" s="79"/>
      <c r="B803" s="79"/>
      <c r="C803" s="80"/>
      <c r="D803" s="81"/>
      <c r="E803" s="82"/>
      <c r="F803" s="83"/>
      <c r="G803" s="80"/>
      <c r="H803" s="81"/>
      <c r="I803" s="80"/>
      <c r="J803" s="80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5.75" customHeight="1">
      <c r="A804" s="79"/>
      <c r="B804" s="79"/>
      <c r="C804" s="80"/>
      <c r="D804" s="81"/>
      <c r="E804" s="82"/>
      <c r="F804" s="83"/>
      <c r="G804" s="80"/>
      <c r="H804" s="81"/>
      <c r="I804" s="80"/>
      <c r="J804" s="80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5.75" customHeight="1">
      <c r="A805" s="79"/>
      <c r="B805" s="79"/>
      <c r="C805" s="80"/>
      <c r="D805" s="81"/>
      <c r="E805" s="82"/>
      <c r="F805" s="83"/>
      <c r="G805" s="80"/>
      <c r="H805" s="81"/>
      <c r="I805" s="80"/>
      <c r="J805" s="80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5.75" customHeight="1">
      <c r="A806" s="79"/>
      <c r="B806" s="79"/>
      <c r="C806" s="80"/>
      <c r="D806" s="81"/>
      <c r="E806" s="82"/>
      <c r="F806" s="83"/>
      <c r="G806" s="80"/>
      <c r="H806" s="81"/>
      <c r="I806" s="80"/>
      <c r="J806" s="80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5.75" customHeight="1">
      <c r="A807" s="79"/>
      <c r="B807" s="79"/>
      <c r="C807" s="80"/>
      <c r="D807" s="81"/>
      <c r="E807" s="82"/>
      <c r="F807" s="83"/>
      <c r="G807" s="80"/>
      <c r="H807" s="81"/>
      <c r="I807" s="80"/>
      <c r="J807" s="80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5.75" customHeight="1">
      <c r="A808" s="79"/>
      <c r="B808" s="79"/>
      <c r="C808" s="80"/>
      <c r="D808" s="81"/>
      <c r="E808" s="82"/>
      <c r="F808" s="83"/>
      <c r="G808" s="80"/>
      <c r="H808" s="81"/>
      <c r="I808" s="80"/>
      <c r="J808" s="80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5.75" customHeight="1">
      <c r="A809" s="79"/>
      <c r="B809" s="79"/>
      <c r="C809" s="80"/>
      <c r="D809" s="81"/>
      <c r="E809" s="82"/>
      <c r="F809" s="83"/>
      <c r="G809" s="80"/>
      <c r="H809" s="81"/>
      <c r="I809" s="80"/>
      <c r="J809" s="80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5.75" customHeight="1">
      <c r="A810" s="79"/>
      <c r="B810" s="79"/>
      <c r="C810" s="80"/>
      <c r="D810" s="81"/>
      <c r="E810" s="82"/>
      <c r="F810" s="83"/>
      <c r="G810" s="80"/>
      <c r="H810" s="81"/>
      <c r="I810" s="80"/>
      <c r="J810" s="80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5.75" customHeight="1">
      <c r="A811" s="79"/>
      <c r="B811" s="79"/>
      <c r="C811" s="80"/>
      <c r="D811" s="81"/>
      <c r="E811" s="82"/>
      <c r="F811" s="83"/>
      <c r="G811" s="80"/>
      <c r="H811" s="81"/>
      <c r="I811" s="80"/>
      <c r="J811" s="80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5.75" customHeight="1">
      <c r="A812" s="79"/>
      <c r="B812" s="79"/>
      <c r="C812" s="80"/>
      <c r="D812" s="81"/>
      <c r="E812" s="82"/>
      <c r="F812" s="83"/>
      <c r="G812" s="80"/>
      <c r="H812" s="81"/>
      <c r="I812" s="80"/>
      <c r="J812" s="80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5.75" customHeight="1">
      <c r="A813" s="79"/>
      <c r="B813" s="79"/>
      <c r="C813" s="80"/>
      <c r="D813" s="81"/>
      <c r="E813" s="82"/>
      <c r="F813" s="83"/>
      <c r="G813" s="80"/>
      <c r="H813" s="81"/>
      <c r="I813" s="80"/>
      <c r="J813" s="80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5.75" customHeight="1">
      <c r="A814" s="79"/>
      <c r="B814" s="79"/>
      <c r="C814" s="80"/>
      <c r="D814" s="81"/>
      <c r="E814" s="82"/>
      <c r="F814" s="83"/>
      <c r="G814" s="80"/>
      <c r="H814" s="81"/>
      <c r="I814" s="80"/>
      <c r="J814" s="80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5.75" customHeight="1">
      <c r="A815" s="79"/>
      <c r="B815" s="79"/>
      <c r="C815" s="80"/>
      <c r="D815" s="81"/>
      <c r="E815" s="82"/>
      <c r="F815" s="83"/>
      <c r="G815" s="80"/>
      <c r="H815" s="81"/>
      <c r="I815" s="80"/>
      <c r="J815" s="80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5.75" customHeight="1">
      <c r="A816" s="79"/>
      <c r="B816" s="79"/>
      <c r="C816" s="80"/>
      <c r="D816" s="81"/>
      <c r="E816" s="82"/>
      <c r="F816" s="83"/>
      <c r="G816" s="80"/>
      <c r="H816" s="81"/>
      <c r="I816" s="80"/>
      <c r="J816" s="80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5.75" customHeight="1">
      <c r="A817" s="79"/>
      <c r="B817" s="79"/>
      <c r="C817" s="80"/>
      <c r="D817" s="81"/>
      <c r="E817" s="82"/>
      <c r="F817" s="83"/>
      <c r="G817" s="80"/>
      <c r="H817" s="81"/>
      <c r="I817" s="80"/>
      <c r="J817" s="80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5.75" customHeight="1">
      <c r="A818" s="79"/>
      <c r="B818" s="79"/>
      <c r="C818" s="80"/>
      <c r="D818" s="81"/>
      <c r="E818" s="82"/>
      <c r="F818" s="83"/>
      <c r="G818" s="80"/>
      <c r="H818" s="81"/>
      <c r="I818" s="80"/>
      <c r="J818" s="80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5.75" customHeight="1">
      <c r="A819" s="79"/>
      <c r="B819" s="79"/>
      <c r="C819" s="80"/>
      <c r="D819" s="81"/>
      <c r="E819" s="82"/>
      <c r="F819" s="83"/>
      <c r="G819" s="80"/>
      <c r="H819" s="81"/>
      <c r="I819" s="80"/>
      <c r="J819" s="80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5.75" customHeight="1">
      <c r="A820" s="79"/>
      <c r="B820" s="79"/>
      <c r="C820" s="80"/>
      <c r="D820" s="81"/>
      <c r="E820" s="82"/>
      <c r="F820" s="83"/>
      <c r="G820" s="80"/>
      <c r="H820" s="81"/>
      <c r="I820" s="80"/>
      <c r="J820" s="80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5.75" customHeight="1">
      <c r="A821" s="79"/>
      <c r="B821" s="79"/>
      <c r="C821" s="80"/>
      <c r="D821" s="81"/>
      <c r="E821" s="82"/>
      <c r="F821" s="83"/>
      <c r="G821" s="80"/>
      <c r="H821" s="81"/>
      <c r="I821" s="80"/>
      <c r="J821" s="80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5.75" customHeight="1">
      <c r="A822" s="79"/>
      <c r="B822" s="79"/>
      <c r="C822" s="80"/>
      <c r="D822" s="81"/>
      <c r="E822" s="82"/>
      <c r="F822" s="83"/>
      <c r="G822" s="80"/>
      <c r="H822" s="81"/>
      <c r="I822" s="80"/>
      <c r="J822" s="80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5.75" customHeight="1">
      <c r="A823" s="79"/>
      <c r="B823" s="79"/>
      <c r="C823" s="80"/>
      <c r="D823" s="81"/>
      <c r="E823" s="82"/>
      <c r="F823" s="83"/>
      <c r="G823" s="80"/>
      <c r="H823" s="81"/>
      <c r="I823" s="80"/>
      <c r="J823" s="80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5.75" customHeight="1">
      <c r="A824" s="79"/>
      <c r="B824" s="79"/>
      <c r="C824" s="80"/>
      <c r="D824" s="81"/>
      <c r="E824" s="82"/>
      <c r="F824" s="83"/>
      <c r="G824" s="80"/>
      <c r="H824" s="81"/>
      <c r="I824" s="80"/>
      <c r="J824" s="80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5.75" customHeight="1">
      <c r="A825" s="79"/>
      <c r="B825" s="79"/>
      <c r="C825" s="80"/>
      <c r="D825" s="81"/>
      <c r="E825" s="82"/>
      <c r="F825" s="83"/>
      <c r="G825" s="80"/>
      <c r="H825" s="81"/>
      <c r="I825" s="80"/>
      <c r="J825" s="80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5.75" customHeight="1">
      <c r="A826" s="79"/>
      <c r="B826" s="79"/>
      <c r="C826" s="80"/>
      <c r="D826" s="81"/>
      <c r="E826" s="82"/>
      <c r="F826" s="83"/>
      <c r="G826" s="80"/>
      <c r="H826" s="81"/>
      <c r="I826" s="80"/>
      <c r="J826" s="80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5.75" customHeight="1">
      <c r="A827" s="79"/>
      <c r="B827" s="79"/>
      <c r="C827" s="80"/>
      <c r="D827" s="81"/>
      <c r="E827" s="82"/>
      <c r="F827" s="83"/>
      <c r="G827" s="80"/>
      <c r="H827" s="81"/>
      <c r="I827" s="80"/>
      <c r="J827" s="80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5.75" customHeight="1">
      <c r="A828" s="79"/>
      <c r="B828" s="79"/>
      <c r="C828" s="80"/>
      <c r="D828" s="81"/>
      <c r="E828" s="82"/>
      <c r="F828" s="83"/>
      <c r="G828" s="80"/>
      <c r="H828" s="81"/>
      <c r="I828" s="80"/>
      <c r="J828" s="80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5.75" customHeight="1">
      <c r="A829" s="79"/>
      <c r="B829" s="79"/>
      <c r="C829" s="80"/>
      <c r="D829" s="81"/>
      <c r="E829" s="82"/>
      <c r="F829" s="83"/>
      <c r="G829" s="80"/>
      <c r="H829" s="81"/>
      <c r="I829" s="80"/>
      <c r="J829" s="80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5.75" customHeight="1">
      <c r="A830" s="79"/>
      <c r="B830" s="79"/>
      <c r="C830" s="80"/>
      <c r="D830" s="81"/>
      <c r="E830" s="82"/>
      <c r="F830" s="83"/>
      <c r="G830" s="80"/>
      <c r="H830" s="81"/>
      <c r="I830" s="80"/>
      <c r="J830" s="80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5.75" customHeight="1">
      <c r="A831" s="79"/>
      <c r="B831" s="79"/>
      <c r="C831" s="80"/>
      <c r="D831" s="81"/>
      <c r="E831" s="82"/>
      <c r="F831" s="83"/>
      <c r="G831" s="80"/>
      <c r="H831" s="81"/>
      <c r="I831" s="80"/>
      <c r="J831" s="80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5.75" customHeight="1">
      <c r="A832" s="79"/>
      <c r="B832" s="79"/>
      <c r="C832" s="80"/>
      <c r="D832" s="81"/>
      <c r="E832" s="82"/>
      <c r="F832" s="83"/>
      <c r="G832" s="80"/>
      <c r="H832" s="81"/>
      <c r="I832" s="80"/>
      <c r="J832" s="80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5.75" customHeight="1">
      <c r="A833" s="79"/>
      <c r="B833" s="79"/>
      <c r="C833" s="80"/>
      <c r="D833" s="81"/>
      <c r="E833" s="82"/>
      <c r="F833" s="83"/>
      <c r="G833" s="80"/>
      <c r="H833" s="81"/>
      <c r="I833" s="80"/>
      <c r="J833" s="80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5.75" customHeight="1">
      <c r="A834" s="79"/>
      <c r="B834" s="79"/>
      <c r="C834" s="80"/>
      <c r="D834" s="81"/>
      <c r="E834" s="82"/>
      <c r="F834" s="83"/>
      <c r="G834" s="80"/>
      <c r="H834" s="81"/>
      <c r="I834" s="80"/>
      <c r="J834" s="80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5.75" customHeight="1">
      <c r="A835" s="79"/>
      <c r="B835" s="79"/>
      <c r="C835" s="80"/>
      <c r="D835" s="81"/>
      <c r="E835" s="82"/>
      <c r="F835" s="83"/>
      <c r="G835" s="80"/>
      <c r="H835" s="81"/>
      <c r="I835" s="80"/>
      <c r="J835" s="80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5.75" customHeight="1">
      <c r="A836" s="79"/>
      <c r="B836" s="79"/>
      <c r="C836" s="80"/>
      <c r="D836" s="81"/>
      <c r="E836" s="82"/>
      <c r="F836" s="83"/>
      <c r="G836" s="80"/>
      <c r="H836" s="81"/>
      <c r="I836" s="80"/>
      <c r="J836" s="80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5.75" customHeight="1">
      <c r="A837" s="79"/>
      <c r="B837" s="79"/>
      <c r="C837" s="80"/>
      <c r="D837" s="81"/>
      <c r="E837" s="82"/>
      <c r="F837" s="83"/>
      <c r="G837" s="80"/>
      <c r="H837" s="81"/>
      <c r="I837" s="80"/>
      <c r="J837" s="80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5.75" customHeight="1">
      <c r="A838" s="79"/>
      <c r="B838" s="79"/>
      <c r="C838" s="80"/>
      <c r="D838" s="81"/>
      <c r="E838" s="82"/>
      <c r="F838" s="83"/>
      <c r="G838" s="80"/>
      <c r="H838" s="81"/>
      <c r="I838" s="80"/>
      <c r="J838" s="80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5.75" customHeight="1">
      <c r="A839" s="79"/>
      <c r="B839" s="79"/>
      <c r="C839" s="80"/>
      <c r="D839" s="81"/>
      <c r="E839" s="82"/>
      <c r="F839" s="83"/>
      <c r="G839" s="80"/>
      <c r="H839" s="81"/>
      <c r="I839" s="80"/>
      <c r="J839" s="80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5.75" customHeight="1">
      <c r="A840" s="79"/>
      <c r="B840" s="79"/>
      <c r="C840" s="80"/>
      <c r="D840" s="81"/>
      <c r="E840" s="82"/>
      <c r="F840" s="83"/>
      <c r="G840" s="80"/>
      <c r="H840" s="81"/>
      <c r="I840" s="80"/>
      <c r="J840" s="80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5.75" customHeight="1">
      <c r="A841" s="79"/>
      <c r="B841" s="79"/>
      <c r="C841" s="80"/>
      <c r="D841" s="81"/>
      <c r="E841" s="82"/>
      <c r="F841" s="83"/>
      <c r="G841" s="80"/>
      <c r="H841" s="81"/>
      <c r="I841" s="80"/>
      <c r="J841" s="80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5.75" customHeight="1">
      <c r="A842" s="79"/>
      <c r="B842" s="79"/>
      <c r="C842" s="80"/>
      <c r="D842" s="81"/>
      <c r="E842" s="82"/>
      <c r="F842" s="83"/>
      <c r="G842" s="80"/>
      <c r="H842" s="81"/>
      <c r="I842" s="80"/>
      <c r="J842" s="80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5.75" customHeight="1">
      <c r="A843" s="79"/>
      <c r="B843" s="79"/>
      <c r="C843" s="80"/>
      <c r="D843" s="81"/>
      <c r="E843" s="82"/>
      <c r="F843" s="83"/>
      <c r="G843" s="80"/>
      <c r="H843" s="81"/>
      <c r="I843" s="80"/>
      <c r="J843" s="80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5.75" customHeight="1">
      <c r="A844" s="79"/>
      <c r="B844" s="79"/>
      <c r="C844" s="80"/>
      <c r="D844" s="81"/>
      <c r="E844" s="82"/>
      <c r="F844" s="83"/>
      <c r="G844" s="80"/>
      <c r="H844" s="81"/>
      <c r="I844" s="80"/>
      <c r="J844" s="80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5.75" customHeight="1">
      <c r="A845" s="79"/>
      <c r="B845" s="79"/>
      <c r="C845" s="80"/>
      <c r="D845" s="81"/>
      <c r="E845" s="82"/>
      <c r="F845" s="83"/>
      <c r="G845" s="80"/>
      <c r="H845" s="81"/>
      <c r="I845" s="80"/>
      <c r="J845" s="80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5.75" customHeight="1">
      <c r="A846" s="79"/>
      <c r="B846" s="79"/>
      <c r="C846" s="80"/>
      <c r="D846" s="81"/>
      <c r="E846" s="82"/>
      <c r="F846" s="83"/>
      <c r="G846" s="80"/>
      <c r="H846" s="81"/>
      <c r="I846" s="80"/>
      <c r="J846" s="80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5.75" customHeight="1">
      <c r="A847" s="79"/>
      <c r="B847" s="79"/>
      <c r="C847" s="80"/>
      <c r="D847" s="81"/>
      <c r="E847" s="82"/>
      <c r="F847" s="83"/>
      <c r="G847" s="80"/>
      <c r="H847" s="81"/>
      <c r="I847" s="80"/>
      <c r="J847" s="80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5.75" customHeight="1">
      <c r="A848" s="79"/>
      <c r="B848" s="79"/>
      <c r="C848" s="80"/>
      <c r="D848" s="81"/>
      <c r="E848" s="82"/>
      <c r="F848" s="83"/>
      <c r="G848" s="80"/>
      <c r="H848" s="81"/>
      <c r="I848" s="80"/>
      <c r="J848" s="80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5.75" customHeight="1">
      <c r="A849" s="79"/>
      <c r="B849" s="79"/>
      <c r="C849" s="80"/>
      <c r="D849" s="81"/>
      <c r="E849" s="82"/>
      <c r="F849" s="83"/>
      <c r="G849" s="80"/>
      <c r="H849" s="81"/>
      <c r="I849" s="80"/>
      <c r="J849" s="80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5.75" customHeight="1">
      <c r="A850" s="79"/>
      <c r="B850" s="79"/>
      <c r="C850" s="80"/>
      <c r="D850" s="81"/>
      <c r="E850" s="82"/>
      <c r="F850" s="83"/>
      <c r="G850" s="80"/>
      <c r="H850" s="81"/>
      <c r="I850" s="80"/>
      <c r="J850" s="80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5.75" customHeight="1">
      <c r="A851" s="79"/>
      <c r="B851" s="79"/>
      <c r="C851" s="80"/>
      <c r="D851" s="81"/>
      <c r="E851" s="82"/>
      <c r="F851" s="83"/>
      <c r="G851" s="80"/>
      <c r="H851" s="81"/>
      <c r="I851" s="80"/>
      <c r="J851" s="80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5.75" customHeight="1">
      <c r="A852" s="79"/>
      <c r="B852" s="79"/>
      <c r="C852" s="80"/>
      <c r="D852" s="81"/>
      <c r="E852" s="82"/>
      <c r="F852" s="83"/>
      <c r="G852" s="80"/>
      <c r="H852" s="81"/>
      <c r="I852" s="80"/>
      <c r="J852" s="80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5.75" customHeight="1">
      <c r="A853" s="79"/>
      <c r="B853" s="79"/>
      <c r="C853" s="80"/>
      <c r="D853" s="81"/>
      <c r="E853" s="82"/>
      <c r="F853" s="83"/>
      <c r="G853" s="80"/>
      <c r="H853" s="81"/>
      <c r="I853" s="80"/>
      <c r="J853" s="80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5.75" customHeight="1">
      <c r="A854" s="79"/>
      <c r="B854" s="79"/>
      <c r="C854" s="80"/>
      <c r="D854" s="81"/>
      <c r="E854" s="82"/>
      <c r="F854" s="83"/>
      <c r="G854" s="80"/>
      <c r="H854" s="81"/>
      <c r="I854" s="80"/>
      <c r="J854" s="80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5.75" customHeight="1">
      <c r="A855" s="79"/>
      <c r="B855" s="79"/>
      <c r="C855" s="80"/>
      <c r="D855" s="81"/>
      <c r="E855" s="82"/>
      <c r="F855" s="83"/>
      <c r="G855" s="80"/>
      <c r="H855" s="81"/>
      <c r="I855" s="80"/>
      <c r="J855" s="80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5.75" customHeight="1">
      <c r="A856" s="79"/>
      <c r="B856" s="79"/>
      <c r="C856" s="80"/>
      <c r="D856" s="81"/>
      <c r="E856" s="82"/>
      <c r="F856" s="83"/>
      <c r="G856" s="80"/>
      <c r="H856" s="81"/>
      <c r="I856" s="80"/>
      <c r="J856" s="80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5.75" customHeight="1">
      <c r="A857" s="79"/>
      <c r="B857" s="79"/>
      <c r="C857" s="80"/>
      <c r="D857" s="81"/>
      <c r="E857" s="82"/>
      <c r="F857" s="83"/>
      <c r="G857" s="80"/>
      <c r="H857" s="81"/>
      <c r="I857" s="80"/>
      <c r="J857" s="80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5.75" customHeight="1">
      <c r="A858" s="79"/>
      <c r="B858" s="79"/>
      <c r="C858" s="80"/>
      <c r="D858" s="81"/>
      <c r="E858" s="82"/>
      <c r="F858" s="83"/>
      <c r="G858" s="80"/>
      <c r="H858" s="81"/>
      <c r="I858" s="80"/>
      <c r="J858" s="80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5.75" customHeight="1">
      <c r="A859" s="79"/>
      <c r="B859" s="79"/>
      <c r="C859" s="80"/>
      <c r="D859" s="81"/>
      <c r="E859" s="82"/>
      <c r="F859" s="83"/>
      <c r="G859" s="80"/>
      <c r="H859" s="81"/>
      <c r="I859" s="80"/>
      <c r="J859" s="80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5.75" customHeight="1">
      <c r="A860" s="79"/>
      <c r="B860" s="79"/>
      <c r="C860" s="80"/>
      <c r="D860" s="81"/>
      <c r="E860" s="82"/>
      <c r="F860" s="83"/>
      <c r="G860" s="80"/>
      <c r="H860" s="81"/>
      <c r="I860" s="80"/>
      <c r="J860" s="80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5.75" customHeight="1">
      <c r="A861" s="79"/>
      <c r="B861" s="79"/>
      <c r="C861" s="80"/>
      <c r="D861" s="81"/>
      <c r="E861" s="82"/>
      <c r="F861" s="83"/>
      <c r="G861" s="80"/>
      <c r="H861" s="81"/>
      <c r="I861" s="80"/>
      <c r="J861" s="80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5.75" customHeight="1">
      <c r="A862" s="79"/>
      <c r="B862" s="79"/>
      <c r="C862" s="80"/>
      <c r="D862" s="81"/>
      <c r="E862" s="82"/>
      <c r="F862" s="83"/>
      <c r="G862" s="80"/>
      <c r="H862" s="81"/>
      <c r="I862" s="80"/>
      <c r="J862" s="80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5.75" customHeight="1">
      <c r="A863" s="79"/>
      <c r="B863" s="79"/>
      <c r="C863" s="80"/>
      <c r="D863" s="81"/>
      <c r="E863" s="82"/>
      <c r="F863" s="83"/>
      <c r="G863" s="80"/>
      <c r="H863" s="81"/>
      <c r="I863" s="80"/>
      <c r="J863" s="80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5.75" customHeight="1">
      <c r="A864" s="79"/>
      <c r="B864" s="79"/>
      <c r="C864" s="80"/>
      <c r="D864" s="81"/>
      <c r="E864" s="82"/>
      <c r="F864" s="83"/>
      <c r="G864" s="80"/>
      <c r="H864" s="81"/>
      <c r="I864" s="80"/>
      <c r="J864" s="80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5.75" customHeight="1">
      <c r="A865" s="79"/>
      <c r="B865" s="79"/>
      <c r="C865" s="80"/>
      <c r="D865" s="81"/>
      <c r="E865" s="82"/>
      <c r="F865" s="83"/>
      <c r="G865" s="80"/>
      <c r="H865" s="81"/>
      <c r="I865" s="80"/>
      <c r="J865" s="80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5.75" customHeight="1">
      <c r="A866" s="79"/>
      <c r="B866" s="79"/>
      <c r="C866" s="80"/>
      <c r="D866" s="81"/>
      <c r="E866" s="82"/>
      <c r="F866" s="83"/>
      <c r="G866" s="80"/>
      <c r="H866" s="81"/>
      <c r="I866" s="80"/>
      <c r="J866" s="80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5.75" customHeight="1">
      <c r="A867" s="79"/>
      <c r="B867" s="79"/>
      <c r="C867" s="80"/>
      <c r="D867" s="81"/>
      <c r="E867" s="82"/>
      <c r="F867" s="83"/>
      <c r="G867" s="80"/>
      <c r="H867" s="81"/>
      <c r="I867" s="80"/>
      <c r="J867" s="80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5.75" customHeight="1">
      <c r="A868" s="79"/>
      <c r="B868" s="79"/>
      <c r="C868" s="80"/>
      <c r="D868" s="81"/>
      <c r="E868" s="82"/>
      <c r="F868" s="83"/>
      <c r="G868" s="80"/>
      <c r="H868" s="81"/>
      <c r="I868" s="80"/>
      <c r="J868" s="80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5.75" customHeight="1">
      <c r="A869" s="79"/>
      <c r="B869" s="79"/>
      <c r="C869" s="80"/>
      <c r="D869" s="81"/>
      <c r="E869" s="82"/>
      <c r="F869" s="83"/>
      <c r="G869" s="80"/>
      <c r="H869" s="81"/>
      <c r="I869" s="80"/>
      <c r="J869" s="80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5.75" customHeight="1">
      <c r="A870" s="79"/>
      <c r="B870" s="79"/>
      <c r="C870" s="80"/>
      <c r="D870" s="81"/>
      <c r="E870" s="82"/>
      <c r="F870" s="83"/>
      <c r="G870" s="80"/>
      <c r="H870" s="81"/>
      <c r="I870" s="80"/>
      <c r="J870" s="80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5.75" customHeight="1">
      <c r="A871" s="79"/>
      <c r="B871" s="79"/>
      <c r="C871" s="80"/>
      <c r="D871" s="81"/>
      <c r="E871" s="82"/>
      <c r="F871" s="83"/>
      <c r="G871" s="80"/>
      <c r="H871" s="81"/>
      <c r="I871" s="80"/>
      <c r="J871" s="80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5.75" customHeight="1">
      <c r="A872" s="79"/>
      <c r="B872" s="79"/>
      <c r="C872" s="80"/>
      <c r="D872" s="81"/>
      <c r="E872" s="82"/>
      <c r="F872" s="83"/>
      <c r="G872" s="80"/>
      <c r="H872" s="81"/>
      <c r="I872" s="80"/>
      <c r="J872" s="80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5.75" customHeight="1">
      <c r="A873" s="79"/>
      <c r="B873" s="79"/>
      <c r="C873" s="80"/>
      <c r="D873" s="81"/>
      <c r="E873" s="82"/>
      <c r="F873" s="83"/>
      <c r="G873" s="80"/>
      <c r="H873" s="81"/>
      <c r="I873" s="80"/>
      <c r="J873" s="80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5.75" customHeight="1">
      <c r="A874" s="79"/>
      <c r="B874" s="79"/>
      <c r="C874" s="80"/>
      <c r="D874" s="81"/>
      <c r="E874" s="82"/>
      <c r="F874" s="83"/>
      <c r="G874" s="80"/>
      <c r="H874" s="81"/>
      <c r="I874" s="80"/>
      <c r="J874" s="80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5.75" customHeight="1">
      <c r="A875" s="79"/>
      <c r="B875" s="79"/>
      <c r="C875" s="80"/>
      <c r="D875" s="81"/>
      <c r="E875" s="82"/>
      <c r="F875" s="83"/>
      <c r="G875" s="80"/>
      <c r="H875" s="81"/>
      <c r="I875" s="80"/>
      <c r="J875" s="80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5.75" customHeight="1">
      <c r="A876" s="79"/>
      <c r="B876" s="79"/>
      <c r="C876" s="80"/>
      <c r="D876" s="81"/>
      <c r="E876" s="82"/>
      <c r="F876" s="83"/>
      <c r="G876" s="80"/>
      <c r="H876" s="81"/>
      <c r="I876" s="80"/>
      <c r="J876" s="80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5.75" customHeight="1">
      <c r="A877" s="79"/>
      <c r="B877" s="79"/>
      <c r="C877" s="80"/>
      <c r="D877" s="81"/>
      <c r="E877" s="82"/>
      <c r="F877" s="83"/>
      <c r="G877" s="80"/>
      <c r="H877" s="81"/>
      <c r="I877" s="80"/>
      <c r="J877" s="80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5.75" customHeight="1">
      <c r="A878" s="79"/>
      <c r="B878" s="79"/>
      <c r="C878" s="80"/>
      <c r="D878" s="81"/>
      <c r="E878" s="82"/>
      <c r="F878" s="83"/>
      <c r="G878" s="80"/>
      <c r="H878" s="81"/>
      <c r="I878" s="80"/>
      <c r="J878" s="80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5.75" customHeight="1">
      <c r="A879" s="79"/>
      <c r="B879" s="79"/>
      <c r="C879" s="80"/>
      <c r="D879" s="81"/>
      <c r="E879" s="82"/>
      <c r="F879" s="83"/>
      <c r="G879" s="80"/>
      <c r="H879" s="81"/>
      <c r="I879" s="80"/>
      <c r="J879" s="80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5.75" customHeight="1">
      <c r="A880" s="79"/>
      <c r="B880" s="79"/>
      <c r="C880" s="80"/>
      <c r="D880" s="81"/>
      <c r="E880" s="82"/>
      <c r="F880" s="83"/>
      <c r="G880" s="80"/>
      <c r="H880" s="81"/>
      <c r="I880" s="80"/>
      <c r="J880" s="80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5.75" customHeight="1">
      <c r="A881" s="79"/>
      <c r="B881" s="79"/>
      <c r="C881" s="80"/>
      <c r="D881" s="81"/>
      <c r="E881" s="82"/>
      <c r="F881" s="83"/>
      <c r="G881" s="80"/>
      <c r="H881" s="81"/>
      <c r="I881" s="80"/>
      <c r="J881" s="80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5.75" customHeight="1">
      <c r="A882" s="79"/>
      <c r="B882" s="79"/>
      <c r="C882" s="80"/>
      <c r="D882" s="81"/>
      <c r="E882" s="82"/>
      <c r="F882" s="83"/>
      <c r="G882" s="80"/>
      <c r="H882" s="81"/>
      <c r="I882" s="80"/>
      <c r="J882" s="80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5.75" customHeight="1">
      <c r="A883" s="79"/>
      <c r="B883" s="79"/>
      <c r="C883" s="80"/>
      <c r="D883" s="81"/>
      <c r="E883" s="82"/>
      <c r="F883" s="83"/>
      <c r="G883" s="80"/>
      <c r="H883" s="81"/>
      <c r="I883" s="80"/>
      <c r="J883" s="80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5.75" customHeight="1">
      <c r="A884" s="79"/>
      <c r="B884" s="79"/>
      <c r="C884" s="80"/>
      <c r="D884" s="81"/>
      <c r="E884" s="82"/>
      <c r="F884" s="83"/>
      <c r="G884" s="80"/>
      <c r="H884" s="81"/>
      <c r="I884" s="80"/>
      <c r="J884" s="80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5.75" customHeight="1">
      <c r="A885" s="79"/>
      <c r="B885" s="79"/>
      <c r="C885" s="80"/>
      <c r="D885" s="81"/>
      <c r="E885" s="82"/>
      <c r="F885" s="83"/>
      <c r="G885" s="80"/>
      <c r="H885" s="81"/>
      <c r="I885" s="80"/>
      <c r="J885" s="80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5.75" customHeight="1">
      <c r="A886" s="79"/>
      <c r="B886" s="79"/>
      <c r="C886" s="80"/>
      <c r="D886" s="81"/>
      <c r="E886" s="82"/>
      <c r="F886" s="83"/>
      <c r="G886" s="80"/>
      <c r="H886" s="81"/>
      <c r="I886" s="80"/>
      <c r="J886" s="80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5.75" customHeight="1">
      <c r="A887" s="79"/>
      <c r="B887" s="79"/>
      <c r="C887" s="80"/>
      <c r="D887" s="81"/>
      <c r="E887" s="82"/>
      <c r="F887" s="83"/>
      <c r="G887" s="80"/>
      <c r="H887" s="81"/>
      <c r="I887" s="80"/>
      <c r="J887" s="80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5.75" customHeight="1">
      <c r="A888" s="79"/>
      <c r="B888" s="79"/>
      <c r="C888" s="80"/>
      <c r="D888" s="81"/>
      <c r="E888" s="82"/>
      <c r="F888" s="83"/>
      <c r="G888" s="80"/>
      <c r="H888" s="81"/>
      <c r="I888" s="80"/>
      <c r="J888" s="80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5.75" customHeight="1">
      <c r="A889" s="79"/>
      <c r="B889" s="79"/>
      <c r="C889" s="80"/>
      <c r="D889" s="81"/>
      <c r="E889" s="82"/>
      <c r="F889" s="83"/>
      <c r="G889" s="80"/>
      <c r="H889" s="81"/>
      <c r="I889" s="80"/>
      <c r="J889" s="80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5.75" customHeight="1">
      <c r="A890" s="79"/>
      <c r="B890" s="79"/>
      <c r="C890" s="80"/>
      <c r="D890" s="81"/>
      <c r="E890" s="82"/>
      <c r="F890" s="83"/>
      <c r="G890" s="80"/>
      <c r="H890" s="81"/>
      <c r="I890" s="80"/>
      <c r="J890" s="80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5.75" customHeight="1">
      <c r="A891" s="79"/>
      <c r="B891" s="79"/>
      <c r="C891" s="80"/>
      <c r="D891" s="81"/>
      <c r="E891" s="82"/>
      <c r="F891" s="83"/>
      <c r="G891" s="80"/>
      <c r="H891" s="81"/>
      <c r="I891" s="80"/>
      <c r="J891" s="80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5.75" customHeight="1">
      <c r="A892" s="79"/>
      <c r="B892" s="79"/>
      <c r="C892" s="80"/>
      <c r="D892" s="81"/>
      <c r="E892" s="82"/>
      <c r="F892" s="83"/>
      <c r="G892" s="80"/>
      <c r="H892" s="81"/>
      <c r="I892" s="80"/>
      <c r="J892" s="80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5.75" customHeight="1">
      <c r="A893" s="79"/>
      <c r="B893" s="79"/>
      <c r="C893" s="80"/>
      <c r="D893" s="81"/>
      <c r="E893" s="82"/>
      <c r="F893" s="83"/>
      <c r="G893" s="80"/>
      <c r="H893" s="81"/>
      <c r="I893" s="80"/>
      <c r="J893" s="80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5.75" customHeight="1">
      <c r="A894" s="79"/>
      <c r="B894" s="79"/>
      <c r="C894" s="80"/>
      <c r="D894" s="81"/>
      <c r="E894" s="82"/>
      <c r="F894" s="83"/>
      <c r="G894" s="80"/>
      <c r="H894" s="81"/>
      <c r="I894" s="80"/>
      <c r="J894" s="80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5.75" customHeight="1">
      <c r="A895" s="79"/>
      <c r="B895" s="79"/>
      <c r="C895" s="80"/>
      <c r="D895" s="81"/>
      <c r="E895" s="82"/>
      <c r="F895" s="83"/>
      <c r="G895" s="80"/>
      <c r="H895" s="81"/>
      <c r="I895" s="80"/>
      <c r="J895" s="80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5.75" customHeight="1">
      <c r="A896" s="79"/>
      <c r="B896" s="79"/>
      <c r="C896" s="80"/>
      <c r="D896" s="81"/>
      <c r="E896" s="82"/>
      <c r="F896" s="83"/>
      <c r="G896" s="80"/>
      <c r="H896" s="81"/>
      <c r="I896" s="80"/>
      <c r="J896" s="80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5.75" customHeight="1">
      <c r="A897" s="79"/>
      <c r="B897" s="79"/>
      <c r="C897" s="80"/>
      <c r="D897" s="81"/>
      <c r="E897" s="82"/>
      <c r="F897" s="83"/>
      <c r="G897" s="80"/>
      <c r="H897" s="81"/>
      <c r="I897" s="80"/>
      <c r="J897" s="80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5.75" customHeight="1">
      <c r="A898" s="79"/>
      <c r="B898" s="79"/>
      <c r="C898" s="80"/>
      <c r="D898" s="81"/>
      <c r="E898" s="82"/>
      <c r="F898" s="83"/>
      <c r="G898" s="80"/>
      <c r="H898" s="81"/>
      <c r="I898" s="80"/>
      <c r="J898" s="80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5.75" customHeight="1">
      <c r="A899" s="79"/>
      <c r="B899" s="79"/>
      <c r="C899" s="80"/>
      <c r="D899" s="81"/>
      <c r="E899" s="82"/>
      <c r="F899" s="83"/>
      <c r="G899" s="80"/>
      <c r="H899" s="81"/>
      <c r="I899" s="80"/>
      <c r="J899" s="80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5.75" customHeight="1">
      <c r="A900" s="79"/>
      <c r="B900" s="79"/>
      <c r="C900" s="80"/>
      <c r="D900" s="81"/>
      <c r="E900" s="82"/>
      <c r="F900" s="83"/>
      <c r="G900" s="80"/>
      <c r="H900" s="81"/>
      <c r="I900" s="80"/>
      <c r="J900" s="80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5.75" customHeight="1">
      <c r="A901" s="79"/>
      <c r="B901" s="79"/>
      <c r="C901" s="80"/>
      <c r="D901" s="81"/>
      <c r="E901" s="82"/>
      <c r="F901" s="83"/>
      <c r="G901" s="80"/>
      <c r="H901" s="81"/>
      <c r="I901" s="80"/>
      <c r="J901" s="80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5.75" customHeight="1">
      <c r="A902" s="79"/>
      <c r="B902" s="79"/>
      <c r="C902" s="80"/>
      <c r="D902" s="81"/>
      <c r="E902" s="82"/>
      <c r="F902" s="83"/>
      <c r="G902" s="80"/>
      <c r="H902" s="81"/>
      <c r="I902" s="80"/>
      <c r="J902" s="80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5.75" customHeight="1">
      <c r="A903" s="79"/>
      <c r="B903" s="79"/>
      <c r="C903" s="80"/>
      <c r="D903" s="81"/>
      <c r="E903" s="82"/>
      <c r="F903" s="83"/>
      <c r="G903" s="80"/>
      <c r="H903" s="81"/>
      <c r="I903" s="80"/>
      <c r="J903" s="80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5.75" customHeight="1">
      <c r="A904" s="79"/>
      <c r="B904" s="79"/>
      <c r="C904" s="80"/>
      <c r="D904" s="81"/>
      <c r="E904" s="82"/>
      <c r="F904" s="83"/>
      <c r="G904" s="80"/>
      <c r="H904" s="81"/>
      <c r="I904" s="80"/>
      <c r="J904" s="80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5.75" customHeight="1">
      <c r="A905" s="79"/>
      <c r="B905" s="79"/>
      <c r="C905" s="80"/>
      <c r="D905" s="81"/>
      <c r="E905" s="82"/>
      <c r="F905" s="83"/>
      <c r="G905" s="80"/>
      <c r="H905" s="81"/>
      <c r="I905" s="80"/>
      <c r="J905" s="80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5.75" customHeight="1">
      <c r="A906" s="79"/>
      <c r="B906" s="79"/>
      <c r="C906" s="80"/>
      <c r="D906" s="81"/>
      <c r="E906" s="82"/>
      <c r="F906" s="83"/>
      <c r="G906" s="80"/>
      <c r="H906" s="81"/>
      <c r="I906" s="80"/>
      <c r="J906" s="80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5.75" customHeight="1">
      <c r="A907" s="79"/>
      <c r="B907" s="79"/>
      <c r="C907" s="80"/>
      <c r="D907" s="81"/>
      <c r="E907" s="82"/>
      <c r="F907" s="83"/>
      <c r="G907" s="80"/>
      <c r="H907" s="81"/>
      <c r="I907" s="80"/>
      <c r="J907" s="80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5.75" customHeight="1">
      <c r="A908" s="79"/>
      <c r="B908" s="79"/>
      <c r="C908" s="80"/>
      <c r="D908" s="81"/>
      <c r="E908" s="82"/>
      <c r="F908" s="83"/>
      <c r="G908" s="80"/>
      <c r="H908" s="81"/>
      <c r="I908" s="80"/>
      <c r="J908" s="80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5.75" customHeight="1">
      <c r="A909" s="79"/>
      <c r="B909" s="79"/>
      <c r="C909" s="80"/>
      <c r="D909" s="81"/>
      <c r="E909" s="82"/>
      <c r="F909" s="83"/>
      <c r="G909" s="80"/>
      <c r="H909" s="81"/>
      <c r="I909" s="80"/>
      <c r="J909" s="80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5.75" customHeight="1">
      <c r="A910" s="79"/>
      <c r="B910" s="79"/>
      <c r="C910" s="80"/>
      <c r="D910" s="81"/>
      <c r="E910" s="82"/>
      <c r="F910" s="83"/>
      <c r="G910" s="80"/>
      <c r="H910" s="81"/>
      <c r="I910" s="80"/>
      <c r="J910" s="80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5.75" customHeight="1">
      <c r="A911" s="79"/>
      <c r="B911" s="79"/>
      <c r="C911" s="80"/>
      <c r="D911" s="81"/>
      <c r="E911" s="82"/>
      <c r="F911" s="83"/>
      <c r="G911" s="80"/>
      <c r="H911" s="81"/>
      <c r="I911" s="80"/>
      <c r="J911" s="80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5.75" customHeight="1">
      <c r="A912" s="79"/>
      <c r="B912" s="79"/>
      <c r="C912" s="80"/>
      <c r="D912" s="81"/>
      <c r="E912" s="82"/>
      <c r="F912" s="83"/>
      <c r="G912" s="80"/>
      <c r="H912" s="81"/>
      <c r="I912" s="80"/>
      <c r="J912" s="80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5.75" customHeight="1">
      <c r="A913" s="79"/>
      <c r="B913" s="79"/>
      <c r="C913" s="80"/>
      <c r="D913" s="81"/>
      <c r="E913" s="82"/>
      <c r="F913" s="83"/>
      <c r="G913" s="80"/>
      <c r="H913" s="81"/>
      <c r="I913" s="80"/>
      <c r="J913" s="80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5.75" customHeight="1">
      <c r="A914" s="79"/>
      <c r="B914" s="79"/>
      <c r="C914" s="80"/>
      <c r="D914" s="81"/>
      <c r="E914" s="82"/>
      <c r="F914" s="83"/>
      <c r="G914" s="80"/>
      <c r="H914" s="81"/>
      <c r="I914" s="80"/>
      <c r="J914" s="80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5.75" customHeight="1">
      <c r="A915" s="79"/>
      <c r="B915" s="79"/>
      <c r="C915" s="80"/>
      <c r="D915" s="81"/>
      <c r="E915" s="82"/>
      <c r="F915" s="83"/>
      <c r="G915" s="80"/>
      <c r="H915" s="81"/>
      <c r="I915" s="80"/>
      <c r="J915" s="80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5.75" customHeight="1">
      <c r="A916" s="79"/>
      <c r="B916" s="79"/>
      <c r="C916" s="80"/>
      <c r="D916" s="81"/>
      <c r="E916" s="82"/>
      <c r="F916" s="83"/>
      <c r="G916" s="80"/>
      <c r="H916" s="81"/>
      <c r="I916" s="80"/>
      <c r="J916" s="80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5.75" customHeight="1">
      <c r="A917" s="79"/>
      <c r="B917" s="79"/>
      <c r="C917" s="80"/>
      <c r="D917" s="81"/>
      <c r="E917" s="82"/>
      <c r="F917" s="83"/>
      <c r="G917" s="80"/>
      <c r="H917" s="81"/>
      <c r="I917" s="80"/>
      <c r="J917" s="80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5.75" customHeight="1">
      <c r="A918" s="79"/>
      <c r="B918" s="79"/>
      <c r="C918" s="80"/>
      <c r="D918" s="81"/>
      <c r="E918" s="82"/>
      <c r="F918" s="83"/>
      <c r="G918" s="80"/>
      <c r="H918" s="81"/>
      <c r="I918" s="80"/>
      <c r="J918" s="80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5.75" customHeight="1">
      <c r="A919" s="79"/>
      <c r="B919" s="79"/>
      <c r="C919" s="80"/>
      <c r="D919" s="81"/>
      <c r="E919" s="82"/>
      <c r="F919" s="83"/>
      <c r="G919" s="80"/>
      <c r="H919" s="81"/>
      <c r="I919" s="80"/>
      <c r="J919" s="80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5.75" customHeight="1">
      <c r="A920" s="79"/>
      <c r="B920" s="79"/>
      <c r="C920" s="80"/>
      <c r="D920" s="81"/>
      <c r="E920" s="82"/>
      <c r="F920" s="83"/>
      <c r="G920" s="80"/>
      <c r="H920" s="81"/>
      <c r="I920" s="80"/>
      <c r="J920" s="80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5.75" customHeight="1">
      <c r="A921" s="79"/>
      <c r="B921" s="79"/>
      <c r="C921" s="80"/>
      <c r="D921" s="81"/>
      <c r="E921" s="82"/>
      <c r="F921" s="83"/>
      <c r="G921" s="80"/>
      <c r="H921" s="81"/>
      <c r="I921" s="80"/>
      <c r="J921" s="80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5.75" customHeight="1">
      <c r="A922" s="79"/>
      <c r="B922" s="79"/>
      <c r="C922" s="80"/>
      <c r="D922" s="81"/>
      <c r="E922" s="82"/>
      <c r="F922" s="83"/>
      <c r="G922" s="80"/>
      <c r="H922" s="81"/>
      <c r="I922" s="80"/>
      <c r="J922" s="80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5.75" customHeight="1">
      <c r="A923" s="79"/>
      <c r="B923" s="79"/>
      <c r="C923" s="80"/>
      <c r="D923" s="81"/>
      <c r="E923" s="82"/>
      <c r="F923" s="83"/>
      <c r="G923" s="80"/>
      <c r="H923" s="81"/>
      <c r="I923" s="80"/>
      <c r="J923" s="80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5.75" customHeight="1">
      <c r="A924" s="79"/>
      <c r="B924" s="79"/>
      <c r="C924" s="80"/>
      <c r="D924" s="81"/>
      <c r="E924" s="82"/>
      <c r="F924" s="83"/>
      <c r="G924" s="80"/>
      <c r="H924" s="81"/>
      <c r="I924" s="80"/>
      <c r="J924" s="80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5.75" customHeight="1">
      <c r="A925" s="79"/>
      <c r="B925" s="79"/>
      <c r="C925" s="80"/>
      <c r="D925" s="81"/>
      <c r="E925" s="82"/>
      <c r="F925" s="83"/>
      <c r="G925" s="80"/>
      <c r="H925" s="81"/>
      <c r="I925" s="80"/>
      <c r="J925" s="80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5.75" customHeight="1">
      <c r="A926" s="79"/>
      <c r="B926" s="79"/>
      <c r="C926" s="80"/>
      <c r="D926" s="81"/>
      <c r="E926" s="82"/>
      <c r="F926" s="83"/>
      <c r="G926" s="80"/>
      <c r="H926" s="81"/>
      <c r="I926" s="80"/>
      <c r="J926" s="80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5.75" customHeight="1">
      <c r="A927" s="79"/>
      <c r="B927" s="79"/>
      <c r="C927" s="80"/>
      <c r="D927" s="81"/>
      <c r="E927" s="82"/>
      <c r="F927" s="83"/>
      <c r="G927" s="80"/>
      <c r="H927" s="81"/>
      <c r="I927" s="80"/>
      <c r="J927" s="80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5.75" customHeight="1">
      <c r="A928" s="79"/>
      <c r="B928" s="79"/>
      <c r="C928" s="80"/>
      <c r="D928" s="81"/>
      <c r="E928" s="82"/>
      <c r="F928" s="83"/>
      <c r="G928" s="80"/>
      <c r="H928" s="81"/>
      <c r="I928" s="80"/>
      <c r="J928" s="80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5.75" customHeight="1">
      <c r="A929" s="79"/>
      <c r="B929" s="79"/>
      <c r="C929" s="80"/>
      <c r="D929" s="81"/>
      <c r="E929" s="82"/>
      <c r="F929" s="83"/>
      <c r="G929" s="80"/>
      <c r="H929" s="81"/>
      <c r="I929" s="80"/>
      <c r="J929" s="80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5.75" customHeight="1">
      <c r="A930" s="79"/>
      <c r="B930" s="79"/>
      <c r="C930" s="80"/>
      <c r="D930" s="81"/>
      <c r="E930" s="82"/>
      <c r="F930" s="83"/>
      <c r="G930" s="80"/>
      <c r="H930" s="81"/>
      <c r="I930" s="80"/>
      <c r="J930" s="80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5.75" customHeight="1">
      <c r="A931" s="79"/>
      <c r="B931" s="79"/>
      <c r="C931" s="80"/>
      <c r="D931" s="81"/>
      <c r="E931" s="82"/>
      <c r="F931" s="83"/>
      <c r="G931" s="80"/>
      <c r="H931" s="81"/>
      <c r="I931" s="80"/>
      <c r="J931" s="80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5.75" customHeight="1">
      <c r="A932" s="79"/>
      <c r="B932" s="79"/>
      <c r="C932" s="80"/>
      <c r="D932" s="81"/>
      <c r="E932" s="82"/>
      <c r="F932" s="83"/>
      <c r="G932" s="80"/>
      <c r="H932" s="81"/>
      <c r="I932" s="80"/>
      <c r="J932" s="80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5.75" customHeight="1">
      <c r="A933" s="79"/>
      <c r="B933" s="79"/>
      <c r="C933" s="80"/>
      <c r="D933" s="81"/>
      <c r="E933" s="82"/>
      <c r="F933" s="83"/>
      <c r="G933" s="80"/>
      <c r="H933" s="81"/>
      <c r="I933" s="80"/>
      <c r="J933" s="80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5.75" customHeight="1">
      <c r="A934" s="79"/>
      <c r="B934" s="79"/>
      <c r="C934" s="80"/>
      <c r="D934" s="81"/>
      <c r="E934" s="82"/>
      <c r="F934" s="83"/>
      <c r="G934" s="80"/>
      <c r="H934" s="81"/>
      <c r="I934" s="80"/>
      <c r="J934" s="80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5.75" customHeight="1">
      <c r="A935" s="79"/>
      <c r="B935" s="79"/>
      <c r="C935" s="80"/>
      <c r="D935" s="81"/>
      <c r="E935" s="82"/>
      <c r="F935" s="83"/>
      <c r="G935" s="80"/>
      <c r="H935" s="81"/>
      <c r="I935" s="80"/>
      <c r="J935" s="80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5.75" customHeight="1">
      <c r="A936" s="79"/>
      <c r="B936" s="79"/>
      <c r="C936" s="80"/>
      <c r="D936" s="81"/>
      <c r="E936" s="82"/>
      <c r="F936" s="83"/>
      <c r="G936" s="80"/>
      <c r="H936" s="81"/>
      <c r="I936" s="80"/>
      <c r="J936" s="80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5.75" customHeight="1">
      <c r="A937" s="79"/>
      <c r="B937" s="79"/>
      <c r="C937" s="80"/>
      <c r="D937" s="81"/>
      <c r="E937" s="82"/>
      <c r="F937" s="83"/>
      <c r="G937" s="80"/>
      <c r="H937" s="81"/>
      <c r="I937" s="80"/>
      <c r="J937" s="80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5.75" customHeight="1">
      <c r="A938" s="79"/>
      <c r="B938" s="79"/>
      <c r="C938" s="80"/>
      <c r="D938" s="81"/>
      <c r="E938" s="82"/>
      <c r="F938" s="83"/>
      <c r="G938" s="80"/>
      <c r="H938" s="81"/>
      <c r="I938" s="80"/>
      <c r="J938" s="80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5.75" customHeight="1">
      <c r="A939" s="79"/>
      <c r="B939" s="79"/>
      <c r="C939" s="80"/>
      <c r="D939" s="81"/>
      <c r="E939" s="82"/>
      <c r="F939" s="83"/>
      <c r="G939" s="80"/>
      <c r="H939" s="81"/>
      <c r="I939" s="80"/>
      <c r="J939" s="80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5.75" customHeight="1">
      <c r="A940" s="79"/>
      <c r="B940" s="79"/>
      <c r="C940" s="80"/>
      <c r="D940" s="81"/>
      <c r="E940" s="82"/>
      <c r="F940" s="83"/>
      <c r="G940" s="80"/>
      <c r="H940" s="81"/>
      <c r="I940" s="80"/>
      <c r="J940" s="80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5.75" customHeight="1">
      <c r="A941" s="79"/>
      <c r="B941" s="79"/>
      <c r="C941" s="80"/>
      <c r="D941" s="81"/>
      <c r="E941" s="82"/>
      <c r="F941" s="83"/>
      <c r="G941" s="80"/>
      <c r="H941" s="81"/>
      <c r="I941" s="80"/>
      <c r="J941" s="80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5.75" customHeight="1">
      <c r="A942" s="79"/>
      <c r="B942" s="79"/>
      <c r="C942" s="80"/>
      <c r="D942" s="81"/>
      <c r="E942" s="82"/>
      <c r="F942" s="83"/>
      <c r="G942" s="80"/>
      <c r="H942" s="81"/>
      <c r="I942" s="80"/>
      <c r="J942" s="80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5.75" customHeight="1">
      <c r="A943" s="79"/>
      <c r="B943" s="79"/>
      <c r="C943" s="80"/>
      <c r="D943" s="81"/>
      <c r="E943" s="82"/>
      <c r="F943" s="83"/>
      <c r="G943" s="80"/>
      <c r="H943" s="81"/>
      <c r="I943" s="80"/>
      <c r="J943" s="80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5.75" customHeight="1">
      <c r="A944" s="79"/>
      <c r="B944" s="79"/>
      <c r="C944" s="80"/>
      <c r="D944" s="81"/>
      <c r="E944" s="82"/>
      <c r="F944" s="83"/>
      <c r="G944" s="80"/>
      <c r="H944" s="81"/>
      <c r="I944" s="80"/>
      <c r="J944" s="80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5.75" customHeight="1">
      <c r="A945" s="79"/>
      <c r="B945" s="79"/>
      <c r="C945" s="80"/>
      <c r="D945" s="81"/>
      <c r="E945" s="82"/>
      <c r="F945" s="83"/>
      <c r="G945" s="80"/>
      <c r="H945" s="81"/>
      <c r="I945" s="80"/>
      <c r="J945" s="80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5.75" customHeight="1">
      <c r="A946" s="79"/>
      <c r="B946" s="79"/>
      <c r="C946" s="80"/>
      <c r="D946" s="81"/>
      <c r="E946" s="82"/>
      <c r="F946" s="83"/>
      <c r="G946" s="80"/>
      <c r="H946" s="81"/>
      <c r="I946" s="80"/>
      <c r="J946" s="80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5.75" customHeight="1">
      <c r="A947" s="79"/>
      <c r="B947" s="79"/>
      <c r="C947" s="80"/>
      <c r="D947" s="81"/>
      <c r="E947" s="82"/>
      <c r="F947" s="83"/>
      <c r="G947" s="80"/>
      <c r="H947" s="81"/>
      <c r="I947" s="80"/>
      <c r="J947" s="80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5.75" customHeight="1">
      <c r="A948" s="79"/>
      <c r="B948" s="79"/>
      <c r="C948" s="80"/>
      <c r="D948" s="81"/>
      <c r="E948" s="82"/>
      <c r="F948" s="83"/>
      <c r="G948" s="80"/>
      <c r="H948" s="81"/>
      <c r="I948" s="80"/>
      <c r="J948" s="80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5.75" customHeight="1">
      <c r="A949" s="79"/>
      <c r="B949" s="79"/>
      <c r="C949" s="80"/>
      <c r="D949" s="81"/>
      <c r="E949" s="82"/>
      <c r="F949" s="83"/>
      <c r="G949" s="80"/>
      <c r="H949" s="81"/>
      <c r="I949" s="80"/>
      <c r="J949" s="80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5.75" customHeight="1">
      <c r="A950" s="79"/>
      <c r="B950" s="79"/>
      <c r="C950" s="80"/>
      <c r="D950" s="81"/>
      <c r="E950" s="82"/>
      <c r="F950" s="83"/>
      <c r="G950" s="80"/>
      <c r="H950" s="81"/>
      <c r="I950" s="80"/>
      <c r="J950" s="80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5.75" customHeight="1">
      <c r="A951" s="79"/>
      <c r="B951" s="79"/>
      <c r="C951" s="80"/>
      <c r="D951" s="81"/>
      <c r="E951" s="82"/>
      <c r="F951" s="83"/>
      <c r="G951" s="80"/>
      <c r="H951" s="81"/>
      <c r="I951" s="80"/>
      <c r="J951" s="80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5.75" customHeight="1">
      <c r="A952" s="79"/>
      <c r="B952" s="79"/>
      <c r="C952" s="80"/>
      <c r="D952" s="81"/>
      <c r="E952" s="82"/>
      <c r="F952" s="83"/>
      <c r="G952" s="80"/>
      <c r="H952" s="81"/>
      <c r="I952" s="80"/>
      <c r="J952" s="80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5.75" customHeight="1">
      <c r="A953" s="79"/>
      <c r="B953" s="79"/>
      <c r="C953" s="80"/>
      <c r="D953" s="81"/>
      <c r="E953" s="82"/>
      <c r="F953" s="83"/>
      <c r="G953" s="80"/>
      <c r="H953" s="81"/>
      <c r="I953" s="80"/>
      <c r="J953" s="80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5.75" customHeight="1">
      <c r="A954" s="79"/>
      <c r="B954" s="79"/>
      <c r="C954" s="80"/>
      <c r="D954" s="81"/>
      <c r="E954" s="82"/>
      <c r="F954" s="83"/>
      <c r="G954" s="80"/>
      <c r="H954" s="81"/>
      <c r="I954" s="80"/>
      <c r="J954" s="80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5.75" customHeight="1">
      <c r="A955" s="79"/>
      <c r="B955" s="79"/>
      <c r="C955" s="80"/>
      <c r="D955" s="81"/>
      <c r="E955" s="82"/>
      <c r="F955" s="83"/>
      <c r="G955" s="80"/>
      <c r="H955" s="81"/>
      <c r="I955" s="80"/>
      <c r="J955" s="80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5.75" customHeight="1">
      <c r="A956" s="79"/>
      <c r="B956" s="79"/>
      <c r="C956" s="80"/>
      <c r="D956" s="81"/>
      <c r="E956" s="82"/>
      <c r="F956" s="83"/>
      <c r="G956" s="80"/>
      <c r="H956" s="81"/>
      <c r="I956" s="80"/>
      <c r="J956" s="80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5.75" customHeight="1">
      <c r="A957" s="79"/>
      <c r="B957" s="79"/>
      <c r="C957" s="80"/>
      <c r="D957" s="81"/>
      <c r="E957" s="82"/>
      <c r="F957" s="83"/>
      <c r="G957" s="80"/>
      <c r="H957" s="81"/>
      <c r="I957" s="80"/>
      <c r="J957" s="80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5.75" customHeight="1">
      <c r="A958" s="79"/>
      <c r="B958" s="79"/>
      <c r="C958" s="80"/>
      <c r="D958" s="81"/>
      <c r="E958" s="82"/>
      <c r="F958" s="83"/>
      <c r="G958" s="80"/>
      <c r="H958" s="81"/>
      <c r="I958" s="80"/>
      <c r="J958" s="80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5.75" customHeight="1">
      <c r="A959" s="79"/>
      <c r="B959" s="79"/>
      <c r="C959" s="80"/>
      <c r="D959" s="81"/>
      <c r="E959" s="82"/>
      <c r="F959" s="83"/>
      <c r="G959" s="80"/>
      <c r="H959" s="81"/>
      <c r="I959" s="80"/>
      <c r="J959" s="80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5.75" customHeight="1">
      <c r="A960" s="79"/>
      <c r="B960" s="79"/>
      <c r="C960" s="80"/>
      <c r="D960" s="81"/>
      <c r="E960" s="82"/>
      <c r="F960" s="83"/>
      <c r="G960" s="80"/>
      <c r="H960" s="81"/>
      <c r="I960" s="80"/>
      <c r="J960" s="80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5.75" customHeight="1">
      <c r="A961" s="79"/>
      <c r="B961" s="79"/>
      <c r="C961" s="80"/>
      <c r="D961" s="81"/>
      <c r="E961" s="82"/>
      <c r="F961" s="83"/>
      <c r="G961" s="80"/>
      <c r="H961" s="81"/>
      <c r="I961" s="80"/>
      <c r="J961" s="80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5.75" customHeight="1">
      <c r="A962" s="79"/>
      <c r="B962" s="79"/>
      <c r="C962" s="80"/>
      <c r="D962" s="81"/>
      <c r="E962" s="82"/>
      <c r="F962" s="83"/>
      <c r="G962" s="80"/>
      <c r="H962" s="81"/>
      <c r="I962" s="80"/>
      <c r="J962" s="80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5.75" customHeight="1">
      <c r="A963" s="79"/>
      <c r="B963" s="79"/>
      <c r="C963" s="80"/>
      <c r="D963" s="81"/>
      <c r="E963" s="82"/>
      <c r="F963" s="83"/>
      <c r="G963" s="80"/>
      <c r="H963" s="81"/>
      <c r="I963" s="80"/>
      <c r="J963" s="80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5.75" customHeight="1">
      <c r="A964" s="79"/>
      <c r="B964" s="79"/>
      <c r="C964" s="80"/>
      <c r="D964" s="81"/>
      <c r="E964" s="82"/>
      <c r="F964" s="83"/>
      <c r="G964" s="80"/>
      <c r="H964" s="81"/>
      <c r="I964" s="80"/>
      <c r="J964" s="80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5.75" customHeight="1">
      <c r="A965" s="79"/>
      <c r="B965" s="79"/>
      <c r="C965" s="80"/>
      <c r="D965" s="81"/>
      <c r="E965" s="82"/>
      <c r="F965" s="83"/>
      <c r="G965" s="80"/>
      <c r="H965" s="81"/>
      <c r="I965" s="80"/>
      <c r="J965" s="80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5.75" customHeight="1">
      <c r="A966" s="79"/>
      <c r="B966" s="79"/>
      <c r="C966" s="80"/>
      <c r="D966" s="81"/>
      <c r="E966" s="82"/>
      <c r="F966" s="83"/>
      <c r="G966" s="80"/>
      <c r="H966" s="81"/>
      <c r="I966" s="80"/>
      <c r="J966" s="80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5.75" customHeight="1">
      <c r="A967" s="79"/>
      <c r="B967" s="79"/>
      <c r="C967" s="80"/>
      <c r="D967" s="81"/>
      <c r="E967" s="82"/>
      <c r="F967" s="83"/>
      <c r="G967" s="80"/>
      <c r="H967" s="81"/>
      <c r="I967" s="80"/>
      <c r="J967" s="80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5.75" customHeight="1">
      <c r="A968" s="79"/>
      <c r="B968" s="79"/>
      <c r="C968" s="80"/>
      <c r="D968" s="81"/>
      <c r="E968" s="82"/>
      <c r="F968" s="83"/>
      <c r="G968" s="80"/>
      <c r="H968" s="81"/>
      <c r="I968" s="80"/>
      <c r="J968" s="80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5.75" customHeight="1">
      <c r="A969" s="79"/>
      <c r="B969" s="79"/>
      <c r="C969" s="80"/>
      <c r="D969" s="81"/>
      <c r="E969" s="82"/>
      <c r="F969" s="83"/>
      <c r="G969" s="80"/>
      <c r="H969" s="81"/>
      <c r="I969" s="80"/>
      <c r="J969" s="80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5.75" customHeight="1">
      <c r="A970" s="79"/>
      <c r="B970" s="79"/>
      <c r="C970" s="80"/>
      <c r="D970" s="81"/>
      <c r="E970" s="82"/>
      <c r="F970" s="83"/>
      <c r="G970" s="80"/>
      <c r="H970" s="81"/>
      <c r="I970" s="80"/>
      <c r="J970" s="80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5.75" customHeight="1">
      <c r="A971" s="79"/>
      <c r="B971" s="79"/>
      <c r="C971" s="80"/>
      <c r="D971" s="81"/>
      <c r="E971" s="82"/>
      <c r="F971" s="83"/>
      <c r="G971" s="80"/>
      <c r="H971" s="81"/>
      <c r="I971" s="80"/>
      <c r="J971" s="80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5.75" customHeight="1">
      <c r="A972" s="79"/>
      <c r="B972" s="79"/>
      <c r="C972" s="80"/>
      <c r="D972" s="81"/>
      <c r="E972" s="82"/>
      <c r="F972" s="83"/>
      <c r="G972" s="80"/>
      <c r="H972" s="81"/>
      <c r="I972" s="80"/>
      <c r="J972" s="80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5.75" customHeight="1">
      <c r="A973" s="79"/>
      <c r="B973" s="79"/>
      <c r="C973" s="80"/>
      <c r="D973" s="81"/>
      <c r="E973" s="82"/>
      <c r="F973" s="83"/>
      <c r="G973" s="80"/>
      <c r="H973" s="81"/>
      <c r="I973" s="80"/>
      <c r="J973" s="80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5.75" customHeight="1">
      <c r="A974" s="79"/>
      <c r="B974" s="79"/>
      <c r="C974" s="80"/>
      <c r="D974" s="81"/>
      <c r="E974" s="82"/>
      <c r="F974" s="83"/>
      <c r="G974" s="80"/>
      <c r="H974" s="81"/>
      <c r="I974" s="80"/>
      <c r="J974" s="80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5.75" customHeight="1">
      <c r="A975" s="79"/>
      <c r="B975" s="79"/>
      <c r="C975" s="80"/>
      <c r="D975" s="81"/>
      <c r="E975" s="82"/>
      <c r="F975" s="83"/>
      <c r="G975" s="80"/>
      <c r="H975" s="81"/>
      <c r="I975" s="80"/>
      <c r="J975" s="80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5.75" customHeight="1">
      <c r="A976" s="79"/>
      <c r="B976" s="79"/>
      <c r="C976" s="80"/>
      <c r="D976" s="81"/>
      <c r="E976" s="82"/>
      <c r="F976" s="83"/>
      <c r="G976" s="80"/>
      <c r="H976" s="81"/>
      <c r="I976" s="80"/>
      <c r="J976" s="80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5.75" customHeight="1">
      <c r="A977" s="79"/>
      <c r="B977" s="79"/>
      <c r="C977" s="80"/>
      <c r="D977" s="81"/>
      <c r="E977" s="82"/>
      <c r="F977" s="83"/>
      <c r="G977" s="80"/>
      <c r="H977" s="81"/>
      <c r="I977" s="80"/>
      <c r="J977" s="80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5.75" customHeight="1">
      <c r="A978" s="79"/>
      <c r="B978" s="79"/>
      <c r="C978" s="80"/>
      <c r="D978" s="81"/>
      <c r="E978" s="82"/>
      <c r="F978" s="83"/>
      <c r="G978" s="80"/>
      <c r="H978" s="81"/>
      <c r="I978" s="80"/>
      <c r="J978" s="80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5.75" customHeight="1">
      <c r="A979" s="79"/>
      <c r="B979" s="79"/>
      <c r="C979" s="80"/>
      <c r="D979" s="81"/>
      <c r="E979" s="82"/>
      <c r="F979" s="83"/>
      <c r="G979" s="80"/>
      <c r="H979" s="81"/>
      <c r="I979" s="80"/>
      <c r="J979" s="80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5.75" customHeight="1">
      <c r="A980" s="79"/>
      <c r="B980" s="79"/>
      <c r="C980" s="80"/>
      <c r="D980" s="81"/>
      <c r="E980" s="82"/>
      <c r="F980" s="83"/>
      <c r="G980" s="80"/>
      <c r="H980" s="81"/>
      <c r="I980" s="80"/>
      <c r="J980" s="80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5.75" customHeight="1">
      <c r="A981" s="79"/>
      <c r="B981" s="79"/>
      <c r="C981" s="80"/>
      <c r="D981" s="81"/>
      <c r="E981" s="82"/>
      <c r="F981" s="83"/>
      <c r="G981" s="80"/>
      <c r="H981" s="81"/>
      <c r="I981" s="80"/>
      <c r="J981" s="80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5.75" customHeight="1">
      <c r="A982" s="79"/>
      <c r="B982" s="79"/>
      <c r="C982" s="80"/>
      <c r="D982" s="81"/>
      <c r="E982" s="82"/>
      <c r="F982" s="83"/>
      <c r="G982" s="80"/>
      <c r="H982" s="81"/>
      <c r="I982" s="80"/>
      <c r="J982" s="80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5.75" customHeight="1">
      <c r="A983" s="79"/>
      <c r="B983" s="79"/>
      <c r="C983" s="80"/>
      <c r="D983" s="81"/>
      <c r="E983" s="82"/>
      <c r="F983" s="83"/>
      <c r="G983" s="80"/>
      <c r="H983" s="81"/>
      <c r="I983" s="80"/>
      <c r="J983" s="80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5.75" customHeight="1">
      <c r="A984" s="79"/>
      <c r="B984" s="79"/>
      <c r="C984" s="80"/>
      <c r="D984" s="81"/>
      <c r="E984" s="82"/>
      <c r="F984" s="83"/>
      <c r="G984" s="80"/>
      <c r="H984" s="81"/>
      <c r="I984" s="80"/>
      <c r="J984" s="80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5.75" customHeight="1">
      <c r="A985" s="79"/>
      <c r="B985" s="79"/>
      <c r="C985" s="80"/>
      <c r="D985" s="81"/>
      <c r="E985" s="82"/>
      <c r="F985" s="83"/>
      <c r="G985" s="80"/>
      <c r="H985" s="81"/>
      <c r="I985" s="80"/>
      <c r="J985" s="80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5.75" customHeight="1">
      <c r="A986" s="79"/>
      <c r="B986" s="79"/>
      <c r="C986" s="80"/>
      <c r="D986" s="81"/>
      <c r="E986" s="82"/>
      <c r="F986" s="83"/>
      <c r="G986" s="80"/>
      <c r="H986" s="81"/>
      <c r="I986" s="80"/>
      <c r="J986" s="80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5.75" customHeight="1">
      <c r="A987" s="79"/>
      <c r="B987" s="79"/>
      <c r="C987" s="80"/>
      <c r="D987" s="81"/>
      <c r="E987" s="82"/>
      <c r="F987" s="83"/>
      <c r="G987" s="80"/>
      <c r="H987" s="81"/>
      <c r="I987" s="80"/>
      <c r="J987" s="80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5.75" customHeight="1">
      <c r="A988" s="79"/>
      <c r="B988" s="79"/>
      <c r="C988" s="80"/>
      <c r="D988" s="81"/>
      <c r="E988" s="82"/>
      <c r="F988" s="83"/>
      <c r="G988" s="80"/>
      <c r="H988" s="81"/>
      <c r="I988" s="80"/>
      <c r="J988" s="80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5.75" customHeight="1">
      <c r="A989" s="79"/>
      <c r="B989" s="79"/>
      <c r="C989" s="80"/>
      <c r="D989" s="81"/>
      <c r="E989" s="82"/>
      <c r="F989" s="83"/>
      <c r="G989" s="80"/>
      <c r="H989" s="81"/>
      <c r="I989" s="80"/>
      <c r="J989" s="80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5.75" customHeight="1">
      <c r="A990" s="79"/>
      <c r="B990" s="79"/>
      <c r="C990" s="80"/>
      <c r="D990" s="81"/>
      <c r="E990" s="82"/>
      <c r="F990" s="83"/>
      <c r="G990" s="80"/>
      <c r="H990" s="81"/>
      <c r="I990" s="80"/>
      <c r="J990" s="80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5.75" customHeight="1">
      <c r="A991" s="79"/>
      <c r="B991" s="79"/>
      <c r="C991" s="80"/>
      <c r="D991" s="81"/>
      <c r="E991" s="82"/>
      <c r="F991" s="83"/>
      <c r="G991" s="80"/>
      <c r="H991" s="81"/>
      <c r="I991" s="80"/>
      <c r="J991" s="80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5.75" customHeight="1">
      <c r="A992" s="79"/>
      <c r="B992" s="79"/>
      <c r="C992" s="80"/>
      <c r="D992" s="81"/>
      <c r="E992" s="82"/>
      <c r="F992" s="83"/>
      <c r="G992" s="80"/>
      <c r="H992" s="81"/>
      <c r="I992" s="80"/>
      <c r="J992" s="80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5.75" customHeight="1">
      <c r="A993" s="79"/>
      <c r="B993" s="79"/>
      <c r="C993" s="80"/>
      <c r="D993" s="81"/>
      <c r="E993" s="82"/>
      <c r="F993" s="83"/>
      <c r="G993" s="80"/>
      <c r="H993" s="81"/>
      <c r="I993" s="80"/>
      <c r="J993" s="80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5.75" customHeight="1">
      <c r="A994" s="79"/>
      <c r="B994" s="79"/>
      <c r="C994" s="80"/>
      <c r="D994" s="81"/>
      <c r="E994" s="82"/>
      <c r="F994" s="83"/>
      <c r="G994" s="80"/>
      <c r="H994" s="81"/>
      <c r="I994" s="80"/>
      <c r="J994" s="80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5.75" customHeight="1">
      <c r="A995" s="79"/>
      <c r="B995" s="79"/>
      <c r="C995" s="80"/>
      <c r="D995" s="81"/>
      <c r="E995" s="82"/>
      <c r="F995" s="83"/>
      <c r="G995" s="80"/>
      <c r="H995" s="81"/>
      <c r="I995" s="80"/>
      <c r="J995" s="80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5.75" customHeight="1">
      <c r="A996" s="79"/>
      <c r="B996" s="79"/>
      <c r="C996" s="80"/>
      <c r="D996" s="81"/>
      <c r="E996" s="82"/>
      <c r="F996" s="83"/>
      <c r="G996" s="80"/>
      <c r="H996" s="81"/>
      <c r="I996" s="80"/>
      <c r="J996" s="80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5.75" customHeight="1">
      <c r="A997" s="79"/>
      <c r="B997" s="79"/>
      <c r="C997" s="80"/>
      <c r="D997" s="81"/>
      <c r="E997" s="82"/>
      <c r="F997" s="83"/>
      <c r="G997" s="80"/>
      <c r="H997" s="81"/>
      <c r="I997" s="80"/>
      <c r="J997" s="80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5.75" customHeight="1">
      <c r="A998" s="79"/>
      <c r="B998" s="79"/>
      <c r="C998" s="80"/>
      <c r="D998" s="81"/>
      <c r="E998" s="82"/>
      <c r="F998" s="83"/>
      <c r="G998" s="80"/>
      <c r="H998" s="81"/>
      <c r="I998" s="80"/>
      <c r="J998" s="80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5.75" customHeight="1">
      <c r="A999" s="79"/>
      <c r="B999" s="79"/>
      <c r="C999" s="80"/>
      <c r="D999" s="81"/>
      <c r="E999" s="82"/>
      <c r="F999" s="83"/>
      <c r="G999" s="80"/>
      <c r="H999" s="81"/>
      <c r="I999" s="80"/>
      <c r="J999" s="80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Aktualny</vt:lpstr>
      <vt:lpstr>Od Ewy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cen-Justyna_N</dc:creator>
  <cp:lastModifiedBy>cen-Justyna_N</cp:lastModifiedBy>
  <dcterms:created xsi:type="dcterms:W3CDTF">2017-10-19T07:29:25Z</dcterms:created>
  <dcterms:modified xsi:type="dcterms:W3CDTF">2017-10-19T07:31:54Z</dcterms:modified>
</cp:coreProperties>
</file>